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Gewichtung" sheetId="1" r:id="rId1"/>
    <sheet name="Wertfunktionen" sheetId="3" r:id="rId2"/>
    <sheet name="Nutzwerte" sheetId="2" r:id="rId3"/>
  </sheets>
  <calcPr calcId="152511"/>
</workbook>
</file>

<file path=xl/calcChain.xml><?xml version="1.0" encoding="utf-8"?>
<calcChain xmlns="http://schemas.openxmlformats.org/spreadsheetml/2006/main">
  <c r="G32" i="3" l="1"/>
  <c r="G31" i="3"/>
  <c r="G8" i="3" l="1"/>
  <c r="G7" i="3"/>
  <c r="E8" i="3"/>
  <c r="E7" i="3"/>
  <c r="G14" i="1" l="1"/>
  <c r="E16" i="1" s="1"/>
  <c r="H12" i="1"/>
  <c r="G12" i="1"/>
  <c r="K12" i="1" s="1"/>
  <c r="F4" i="2"/>
  <c r="E44" i="3"/>
  <c r="F7" i="2" s="1"/>
  <c r="E43" i="3"/>
  <c r="C44" i="3"/>
  <c r="G13" i="1"/>
  <c r="G15" i="1"/>
  <c r="G68" i="3"/>
  <c r="I9" i="2" s="1"/>
  <c r="G67" i="3"/>
  <c r="E68" i="3"/>
  <c r="E67" i="3"/>
  <c r="G56" i="3"/>
  <c r="I8" i="2" s="1"/>
  <c r="G55" i="3"/>
  <c r="G44" i="3"/>
  <c r="I7" i="2" s="1"/>
  <c r="G43" i="3"/>
  <c r="G20" i="3"/>
  <c r="I5" i="2" s="1"/>
  <c r="G19" i="3"/>
  <c r="I4" i="2"/>
  <c r="E9" i="2"/>
  <c r="E8" i="2"/>
  <c r="E7" i="2"/>
  <c r="E6" i="2"/>
  <c r="E5" i="2"/>
  <c r="E4" i="2"/>
  <c r="H9" i="2"/>
  <c r="H8" i="2"/>
  <c r="H7" i="2"/>
  <c r="H6" i="2"/>
  <c r="H5" i="2"/>
  <c r="H4" i="2"/>
  <c r="I6" i="2"/>
  <c r="F9" i="2"/>
  <c r="F8" i="2"/>
  <c r="F6" i="2"/>
  <c r="F5" i="2"/>
  <c r="B4" i="2"/>
  <c r="B5" i="2"/>
  <c r="B6" i="2"/>
  <c r="B7" i="2"/>
  <c r="B8" i="2"/>
  <c r="B9" i="2"/>
  <c r="H14" i="1"/>
  <c r="F16" i="1"/>
  <c r="F14" i="1"/>
  <c r="E15" i="1" s="1"/>
  <c r="H15" i="1"/>
  <c r="F17" i="1" s="1"/>
  <c r="H13" i="1"/>
  <c r="G17" i="1"/>
  <c r="E17" i="1"/>
  <c r="D17" i="1"/>
  <c r="D16" i="1"/>
  <c r="D15" i="1"/>
  <c r="D14" i="1"/>
  <c r="C17" i="1"/>
  <c r="C15" i="1"/>
  <c r="C14" i="1"/>
  <c r="C13" i="1"/>
  <c r="K13" i="1" s="1"/>
  <c r="H11" i="1"/>
  <c r="G11" i="1"/>
  <c r="F11" i="1"/>
  <c r="E11" i="1"/>
  <c r="C11" i="1"/>
  <c r="D11" i="1"/>
  <c r="K17" i="1" l="1"/>
  <c r="C16" i="1"/>
  <c r="K16" i="1" s="1"/>
  <c r="K15" i="1"/>
  <c r="K14" i="1"/>
  <c r="K18" i="1" l="1"/>
  <c r="L16" i="1" s="1"/>
  <c r="D8" i="2" s="1"/>
  <c r="L17" i="1" l="1"/>
  <c r="D9" i="2" s="1"/>
  <c r="J9" i="2" s="1"/>
  <c r="L14" i="1"/>
  <c r="D6" i="2" s="1"/>
  <c r="G6" i="2" s="1"/>
  <c r="L13" i="1"/>
  <c r="D5" i="2" s="1"/>
  <c r="J5" i="2" s="1"/>
  <c r="L12" i="1"/>
  <c r="D4" i="2" s="1"/>
  <c r="G4" i="2" s="1"/>
  <c r="L15" i="1"/>
  <c r="D7" i="2" s="1"/>
  <c r="J7" i="2" s="1"/>
  <c r="J6" i="2"/>
  <c r="J8" i="2"/>
  <c r="G8" i="2"/>
  <c r="G5" i="2" l="1"/>
  <c r="G9" i="2"/>
  <c r="L18" i="1"/>
  <c r="J4" i="2"/>
  <c r="J11" i="2" s="1"/>
  <c r="G7" i="2"/>
  <c r="G11" i="2" l="1"/>
</calcChain>
</file>

<file path=xl/sharedStrings.xml><?xml version="1.0" encoding="utf-8"?>
<sst xmlns="http://schemas.openxmlformats.org/spreadsheetml/2006/main" count="94" uniqueCount="48">
  <si>
    <t>erheblich wichtiger</t>
  </si>
  <si>
    <t>wichtiger</t>
  </si>
  <si>
    <t>minimal wichtiger</t>
  </si>
  <si>
    <t>gleich wichtig</t>
  </si>
  <si>
    <t>1/3</t>
  </si>
  <si>
    <t>1/5</t>
  </si>
  <si>
    <t>1/7</t>
  </si>
  <si>
    <t>Zykluszeit</t>
  </si>
  <si>
    <t>Betriebskosten</t>
  </si>
  <si>
    <t>Investitionskosten Gesamt</t>
  </si>
  <si>
    <t>Gesamtnutzungsgrad</t>
  </si>
  <si>
    <t>Anzahl Mitarbeiter</t>
  </si>
  <si>
    <t>®</t>
  </si>
  <si>
    <t>Ʃ</t>
  </si>
  <si>
    <t>Punkteskala</t>
  </si>
  <si>
    <t>unwichtiger</t>
  </si>
  <si>
    <t>minimal unwichtiger</t>
  </si>
  <si>
    <t>erheblich unwichtiger</t>
  </si>
  <si>
    <r>
      <t>g</t>
    </r>
    <r>
      <rPr>
        <b/>
        <vertAlign val="subscript"/>
        <sz val="14"/>
        <color theme="1"/>
        <rFont val="Times New Roman"/>
        <family val="1"/>
      </rPr>
      <t>K</t>
    </r>
  </si>
  <si>
    <r>
      <t>Zeilensumme
z</t>
    </r>
    <r>
      <rPr>
        <b/>
        <vertAlign val="subscript"/>
        <sz val="14"/>
        <color theme="1"/>
        <rFont val="Times New Roman"/>
        <family val="1"/>
      </rPr>
      <t>K</t>
    </r>
  </si>
  <si>
    <r>
      <t>Gewichtung
g</t>
    </r>
    <r>
      <rPr>
        <b/>
        <vertAlign val="subscript"/>
        <sz val="14"/>
        <color theme="1"/>
        <rFont val="Times New Roman"/>
        <family val="1"/>
      </rPr>
      <t>K</t>
    </r>
  </si>
  <si>
    <t>Einheit</t>
  </si>
  <si>
    <t>[Stk]</t>
  </si>
  <si>
    <t>[%]</t>
  </si>
  <si>
    <t>[€]</t>
  </si>
  <si>
    <t>[PW]</t>
  </si>
  <si>
    <r>
      <t>KZW</t>
    </r>
    <r>
      <rPr>
        <vertAlign val="subscript"/>
        <sz val="14"/>
        <color theme="1"/>
        <rFont val="Times New Roman"/>
        <family val="1"/>
      </rPr>
      <t>K</t>
    </r>
  </si>
  <si>
    <t>[min]</t>
  </si>
  <si>
    <t>Punktwert MLT</t>
  </si>
  <si>
    <t>¯</t>
  </si>
  <si>
    <r>
      <t>KZW</t>
    </r>
    <r>
      <rPr>
        <vertAlign val="subscript"/>
        <sz val="14"/>
        <color theme="1"/>
        <rFont val="Times New Roman"/>
        <family val="1"/>
      </rPr>
      <t>K,Ist</t>
    </r>
  </si>
  <si>
    <r>
      <t>KZW</t>
    </r>
    <r>
      <rPr>
        <vertAlign val="subscript"/>
        <sz val="14"/>
        <color theme="1"/>
        <rFont val="Times New Roman"/>
        <family val="1"/>
      </rPr>
      <t>K,Soll</t>
    </r>
  </si>
  <si>
    <t>Kennzahlen- und Nutzwerte</t>
  </si>
  <si>
    <r>
      <t>TNW</t>
    </r>
    <r>
      <rPr>
        <vertAlign val="subscript"/>
        <sz val="14"/>
        <color theme="1"/>
        <rFont val="Times New Roman"/>
        <family val="1"/>
      </rPr>
      <t>K</t>
    </r>
  </si>
  <si>
    <r>
      <t>TNW</t>
    </r>
    <r>
      <rPr>
        <vertAlign val="subscript"/>
        <sz val="14"/>
        <color theme="1"/>
        <rFont val="Times New Roman"/>
        <family val="1"/>
      </rPr>
      <t>K,Ist</t>
    </r>
  </si>
  <si>
    <r>
      <t>TNW</t>
    </r>
    <r>
      <rPr>
        <vertAlign val="subscript"/>
        <sz val="14"/>
        <color theme="1"/>
        <rFont val="Times New Roman"/>
        <family val="1"/>
      </rPr>
      <t>K,Soll</t>
    </r>
  </si>
  <si>
    <r>
      <t>GNW</t>
    </r>
    <r>
      <rPr>
        <b/>
        <vertAlign val="subscript"/>
        <sz val="14"/>
        <color rgb="FF0070C0"/>
        <rFont val="Times New Roman"/>
        <family val="1"/>
      </rPr>
      <t>Ist</t>
    </r>
    <r>
      <rPr>
        <b/>
        <sz val="14"/>
        <color rgb="FF0070C0"/>
        <rFont val="Times New Roman"/>
        <family val="1"/>
      </rPr>
      <t xml:space="preserve"> =</t>
    </r>
  </si>
  <si>
    <r>
      <t>g</t>
    </r>
    <r>
      <rPr>
        <vertAlign val="subscript"/>
        <sz val="14"/>
        <color theme="1"/>
        <rFont val="Times New Roman"/>
        <family val="1"/>
      </rPr>
      <t>K</t>
    </r>
    <r>
      <rPr>
        <sz val="14"/>
        <color theme="1"/>
        <rFont val="Times New Roman"/>
        <family val="1"/>
      </rPr>
      <t xml:space="preserve"> x TNW</t>
    </r>
    <r>
      <rPr>
        <vertAlign val="subscript"/>
        <sz val="14"/>
        <color theme="1"/>
        <rFont val="Times New Roman"/>
        <family val="1"/>
      </rPr>
      <t>K,Ist</t>
    </r>
  </si>
  <si>
    <t>WERTFUNKTIONEN</t>
  </si>
  <si>
    <t>IST-ZUSTAND</t>
  </si>
  <si>
    <t>SOLL-ZUSTAND 3 (Selbstbeladung)</t>
  </si>
  <si>
    <t>PAARVERGLEICHSMATRIX
Kennzahl</t>
  </si>
  <si>
    <t>Kennzahl</t>
  </si>
  <si>
    <r>
      <t xml:space="preserve">SOLL-ZUSTAND 3 
</t>
    </r>
    <r>
      <rPr>
        <sz val="14"/>
        <color theme="1"/>
        <rFont val="Times New Roman"/>
        <family val="1"/>
      </rPr>
      <t>(Selbstbeladung)</t>
    </r>
  </si>
  <si>
    <r>
      <t>KZW</t>
    </r>
    <r>
      <rPr>
        <vertAlign val="subscript"/>
        <sz val="14"/>
        <color theme="1"/>
        <rFont val="Times New Roman"/>
        <family val="1"/>
      </rPr>
      <t>K,Soll 3</t>
    </r>
  </si>
  <si>
    <r>
      <t>TNW</t>
    </r>
    <r>
      <rPr>
        <vertAlign val="subscript"/>
        <sz val="14"/>
        <color theme="1"/>
        <rFont val="Times New Roman"/>
        <family val="1"/>
      </rPr>
      <t>K,Soll 3</t>
    </r>
  </si>
  <si>
    <r>
      <t>g</t>
    </r>
    <r>
      <rPr>
        <vertAlign val="subscript"/>
        <sz val="14"/>
        <color theme="1"/>
        <rFont val="Times New Roman"/>
        <family val="1"/>
      </rPr>
      <t>K</t>
    </r>
    <r>
      <rPr>
        <sz val="14"/>
        <color theme="1"/>
        <rFont val="Times New Roman"/>
        <family val="1"/>
      </rPr>
      <t xml:space="preserve"> x TNW</t>
    </r>
    <r>
      <rPr>
        <vertAlign val="subscript"/>
        <sz val="14"/>
        <color theme="1"/>
        <rFont val="Times New Roman"/>
        <family val="1"/>
      </rPr>
      <t>K,Soll 3</t>
    </r>
  </si>
  <si>
    <r>
      <t>GNW</t>
    </r>
    <r>
      <rPr>
        <b/>
        <vertAlign val="subscript"/>
        <sz val="14"/>
        <color rgb="FF0070C0"/>
        <rFont val="Times New Roman"/>
        <family val="1"/>
      </rPr>
      <t>Soll 3</t>
    </r>
    <r>
      <rPr>
        <b/>
        <sz val="14"/>
        <color rgb="FF0070C0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</si>
</sst>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1"/>
      <name val="Symbol"/>
      <family val="1"/>
      <charset val="2"/>
    </font>
    <font>
      <vertAlign val="subscript"/>
      <sz val="14"/>
      <color theme="1"/>
      <name val="Times New Roman"/>
      <family val="1"/>
    </font>
    <font>
      <b/>
      <vertAlign val="subscript"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vertAlign val="subscript"/>
      <sz val="14"/>
      <color rgb="FF0070C0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rgb="FF0070C0"/>
      <name val="Times New Roman"/>
      <family val="1"/>
    </font>
    <font>
      <sz val="16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2" fillId="5" borderId="0" xfId="0" applyFont="1" applyFill="1"/>
    <xf numFmtId="0" fontId="4" fillId="5" borderId="0" xfId="0" applyFont="1" applyFill="1"/>
    <xf numFmtId="0" fontId="8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textRotation="45"/>
    </xf>
    <xf numFmtId="0" fontId="0" fillId="5" borderId="0" xfId="0" applyFill="1"/>
    <xf numFmtId="0" fontId="11" fillId="5" borderId="0" xfId="0" applyFont="1" applyFill="1"/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right"/>
    </xf>
    <xf numFmtId="2" fontId="4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5" borderId="5" xfId="0" applyFont="1" applyFill="1" applyBorder="1" applyAlignment="1"/>
    <xf numFmtId="0" fontId="3" fillId="5" borderId="5" xfId="0" applyFont="1" applyFill="1" applyBorder="1" applyAlignment="1">
      <alignment horizontal="right"/>
    </xf>
    <xf numFmtId="0" fontId="3" fillId="4" borderId="2" xfId="0" quotePrefix="1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2" fillId="4" borderId="11" xfId="0" applyFont="1" applyFill="1" applyBorder="1"/>
    <xf numFmtId="0" fontId="2" fillId="4" borderId="3" xfId="0" applyFont="1" applyFill="1" applyBorder="1"/>
    <xf numFmtId="0" fontId="3" fillId="4" borderId="4" xfId="0" quotePrefix="1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5" xfId="0" applyFont="1" applyFill="1" applyBorder="1"/>
    <xf numFmtId="16" fontId="3" fillId="4" borderId="4" xfId="0" quotePrefix="1" applyNumberFormat="1" applyFont="1" applyFill="1" applyBorder="1" applyAlignment="1">
      <alignment horizontal="center"/>
    </xf>
    <xf numFmtId="0" fontId="3" fillId="4" borderId="6" xfId="0" quotePrefix="1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2" fillId="4" borderId="10" xfId="0" applyFont="1" applyFill="1" applyBorder="1"/>
    <xf numFmtId="0" fontId="2" fillId="4" borderId="7" xfId="0" applyFont="1" applyFill="1" applyBorder="1"/>
    <xf numFmtId="12" fontId="4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7" fillId="5" borderId="7" xfId="0" applyFont="1" applyFill="1" applyBorder="1" applyAlignment="1">
      <alignment horizontal="left" wrapText="1" indent="1"/>
    </xf>
    <xf numFmtId="0" fontId="6" fillId="5" borderId="0" xfId="0" applyFont="1" applyFill="1" applyAlignment="1">
      <alignment horizontal="center" wrapText="1"/>
    </xf>
    <xf numFmtId="2" fontId="4" fillId="5" borderId="0" xfId="0" applyNumberFormat="1" applyFont="1" applyFill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indent="1"/>
    </xf>
    <xf numFmtId="0" fontId="6" fillId="3" borderId="9" xfId="0" applyFont="1" applyFill="1" applyBorder="1" applyAlignment="1">
      <alignment horizontal="left" vertical="center" indent="1"/>
    </xf>
    <xf numFmtId="0" fontId="4" fillId="3" borderId="13" xfId="0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 vertical="center"/>
    </xf>
    <xf numFmtId="4" fontId="4" fillId="5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7" borderId="0" xfId="0" applyFont="1" applyFill="1"/>
    <xf numFmtId="0" fontId="9" fillId="7" borderId="0" xfId="0" applyFont="1" applyFill="1"/>
    <xf numFmtId="0" fontId="4" fillId="3" borderId="1" xfId="0" applyFont="1" applyFill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6" borderId="1" xfId="0" applyNumberFormat="1" applyFont="1" applyFill="1" applyBorder="1" applyAlignment="1">
      <alignment horizontal="center" vertical="center"/>
    </xf>
    <xf numFmtId="2" fontId="14" fillId="5" borderId="0" xfId="0" applyNumberFormat="1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right" vertical="center"/>
    </xf>
    <xf numFmtId="0" fontId="16" fillId="5" borderId="0" xfId="0" applyFont="1" applyFill="1"/>
    <xf numFmtId="0" fontId="18" fillId="5" borderId="0" xfId="0" applyFont="1" applyFill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indent="1"/>
    </xf>
    <xf numFmtId="0" fontId="4" fillId="4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6" fillId="3" borderId="14" xfId="0" applyFont="1" applyFill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Anzahl Mitarbeiter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567640"/>
        <c:axId val="288560192"/>
      </c:scatterChart>
      <c:valAx>
        <c:axId val="288567640"/>
        <c:scaling>
          <c:orientation val="minMax"/>
          <c:max val="3.8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Anzahl Mitarbeiter</a:t>
                </a:r>
                <a:r>
                  <a:rPr lang="de-DE" sz="1400" baseline="0"/>
                  <a:t>   [Stk]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2665966754155729"/>
              <c:y val="0.88981481481481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88560192"/>
        <c:crosses val="autoZero"/>
        <c:crossBetween val="midCat"/>
        <c:majorUnit val="1"/>
      </c:valAx>
      <c:valAx>
        <c:axId val="2885601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Anzahl Mitarbeiter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3190290969650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8856764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Betriebskosten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Wertfunktionen!$D$55:$D$57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113078.24222222221</c:v>
                </c:pt>
                <c:pt idx="2">
                  <c:v>113078.24222222221</c:v>
                </c:pt>
              </c:numCache>
            </c:numRef>
          </c:xVal>
          <c:yVal>
            <c:numRef>
              <c:f>Wertfunktionen!$E$55:$E$57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493952"/>
        <c:axId val="338499048"/>
      </c:scatterChart>
      <c:valAx>
        <c:axId val="338493952"/>
        <c:scaling>
          <c:orientation val="minMax"/>
          <c:max val="22615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Betriebskosten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4610411198600177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499048"/>
        <c:crosses val="autoZero"/>
        <c:crossBetween val="midCat"/>
        <c:majorUnit val="50000"/>
        <c:minorUnit val="1"/>
        <c:dispUnits>
          <c:builtInUnit val="thousands"/>
        </c:dispUnits>
      </c:valAx>
      <c:valAx>
        <c:axId val="3384990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Betriebskosten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5872502767126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49395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Punktwert MLT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Wertfunktionen!$D$67:$D$69</c:f>
              <c:numCache>
                <c:formatCode>0</c:formatCode>
                <c:ptCount val="3"/>
                <c:pt idx="0" formatCode="General">
                  <c:v>0</c:v>
                </c:pt>
                <c:pt idx="1">
                  <c:v>18.953848588840305</c:v>
                </c:pt>
                <c:pt idx="2">
                  <c:v>18.953848588840305</c:v>
                </c:pt>
              </c:numCache>
            </c:numRef>
          </c:xVal>
          <c:yVal>
            <c:numRef>
              <c:f>Wertfunktionen!$E$67:$E$69</c:f>
              <c:numCache>
                <c:formatCode>0.00</c:formatCode>
                <c:ptCount val="3"/>
                <c:pt idx="0">
                  <c:v>0.74728201881546252</c:v>
                </c:pt>
                <c:pt idx="1">
                  <c:v>0.74728201881546252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495912"/>
        <c:axId val="338494736"/>
      </c:scatterChart>
      <c:valAx>
        <c:axId val="338495912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Punktwert MLT</a:t>
                </a:r>
                <a:r>
                  <a:rPr lang="de-DE" sz="1400" baseline="0"/>
                  <a:t>   [PW]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93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494736"/>
        <c:crosses val="autoZero"/>
        <c:crossBetween val="midCat"/>
        <c:majorUnit val="25"/>
        <c:minorUnit val="1"/>
      </c:valAx>
      <c:valAx>
        <c:axId val="3384947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Punktwert MLT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45316121130641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49591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Zykluszeit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Wertfunktionen!$F$7:$F$9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22.395833333333332</c:v>
                </c:pt>
                <c:pt idx="2">
                  <c:v>22.395833333333332</c:v>
                </c:pt>
              </c:numCache>
            </c:numRef>
          </c:xVal>
          <c:yVal>
            <c:numRef>
              <c:f>Wertfunktionen!$G$7:$G$9</c:f>
              <c:numCache>
                <c:formatCode>0.00</c:formatCode>
                <c:ptCount val="3"/>
                <c:pt idx="0">
                  <c:v>0.38020833333333337</c:v>
                </c:pt>
                <c:pt idx="1">
                  <c:v>0.38020833333333337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496696"/>
        <c:axId val="338501400"/>
      </c:scatterChart>
      <c:valAx>
        <c:axId val="338496696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Zykluszeit</a:t>
                </a:r>
                <a:r>
                  <a:rPr lang="de-DE" sz="1400" baseline="0"/>
                  <a:t>   [min]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5165966754155725"/>
              <c:y val="0.88518518518518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501400"/>
        <c:crosses val="autoZero"/>
        <c:crossBetween val="midCat"/>
      </c:valAx>
      <c:valAx>
        <c:axId val="338501400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Zykluszeit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3231481481481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49669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Anzahl Mitarbeiter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Wertfunktionen!$F$19:$F$21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1.6423611111111112</c:v>
                </c:pt>
                <c:pt idx="2">
                  <c:v>1.6423611111111112</c:v>
                </c:pt>
              </c:numCache>
            </c:numRef>
          </c:xVal>
          <c:yVal>
            <c:numRef>
              <c:f>Wertfunktionen!$G$19:$G$21</c:f>
              <c:numCache>
                <c:formatCode>0.00</c:formatCode>
                <c:ptCount val="3"/>
                <c:pt idx="0">
                  <c:v>0.5700625363583478</c:v>
                </c:pt>
                <c:pt idx="1">
                  <c:v>0.5700625363583478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499440"/>
        <c:axId val="338503752"/>
      </c:scatterChart>
      <c:valAx>
        <c:axId val="338499440"/>
        <c:scaling>
          <c:orientation val="minMax"/>
          <c:max val="3.8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Anzahl Mitarbeiter</a:t>
                </a:r>
                <a:r>
                  <a:rPr lang="de-DE" sz="1400" baseline="0"/>
                  <a:t>   [Stk]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2665966754155729"/>
              <c:y val="0.88981481481481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503752"/>
        <c:crosses val="autoZero"/>
        <c:crossBetween val="midCat"/>
        <c:majorUnit val="1"/>
      </c:valAx>
      <c:valAx>
        <c:axId val="3385037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Anzahl Mitarbeiter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22963641815501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49944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Gesamtnutzungsgrad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Wertfunktionen!$F$31:$F$33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84.826388888888886</c:v>
                </c:pt>
                <c:pt idx="2">
                  <c:v>84.826388888888886</c:v>
                </c:pt>
              </c:numCache>
            </c:numRef>
          </c:xVal>
          <c:yVal>
            <c:numRef>
              <c:f>Wertfunktionen!$G$31:$G$33</c:f>
              <c:numCache>
                <c:formatCode>0.00</c:formatCode>
                <c:ptCount val="3"/>
                <c:pt idx="0">
                  <c:v>1</c:v>
                </c:pt>
                <c:pt idx="1">
                  <c:v>1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498264"/>
        <c:axId val="338501792"/>
      </c:scatterChart>
      <c:valAx>
        <c:axId val="33849826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Gesamtnutzungsgrad</a:t>
                </a:r>
                <a:r>
                  <a:rPr lang="de-DE" sz="1400" baseline="0"/>
                  <a:t>   [%]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88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501792"/>
        <c:crosses val="autoZero"/>
        <c:crossBetween val="midCat"/>
        <c:majorUnit val="20"/>
        <c:minorUnit val="1"/>
      </c:valAx>
      <c:valAx>
        <c:axId val="338501792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Gesamtnutzungsgrad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1950513057666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49826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Investitionskosten Gesamt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Wertfunktionen!$F$43:$F$45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29750</c:v>
                </c:pt>
                <c:pt idx="2">
                  <c:v>29750</c:v>
                </c:pt>
              </c:numCache>
            </c:numRef>
          </c:xVal>
          <c:yVal>
            <c:numRef>
              <c:f>Wertfunktionen!$G$43:$G$45</c:f>
              <c:numCache>
                <c:formatCode>0.00</c:formatCode>
                <c:ptCount val="3"/>
                <c:pt idx="0">
                  <c:v>0.54230769230769238</c:v>
                </c:pt>
                <c:pt idx="1">
                  <c:v>0.54230769230769238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498656"/>
        <c:axId val="338500224"/>
      </c:scatterChart>
      <c:valAx>
        <c:axId val="338498656"/>
        <c:scaling>
          <c:orientation val="minMax"/>
          <c:max val="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Investitionskosten Gesamt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1554855643044621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500224"/>
        <c:crosses val="autoZero"/>
        <c:crossBetween val="midCat"/>
        <c:majorUnit val="10000"/>
        <c:minorUnit val="1"/>
        <c:dispUnits>
          <c:builtInUnit val="thousands"/>
        </c:dispUnits>
      </c:valAx>
      <c:valAx>
        <c:axId val="3385002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Investitionskosten Gesamt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7380195291397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4986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Betriebskosten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Wertfunktionen!$F$55:$F$57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99723.555555555562</c:v>
                </c:pt>
                <c:pt idx="2">
                  <c:v>99723.555555555562</c:v>
                </c:pt>
              </c:numCache>
            </c:numRef>
          </c:xVal>
          <c:yVal>
            <c:numRef>
              <c:f>Wertfunktionen!$G$55:$G$57</c:f>
              <c:numCache>
                <c:formatCode>0.00</c:formatCode>
                <c:ptCount val="3"/>
                <c:pt idx="0">
                  <c:v>0.55904970217214855</c:v>
                </c:pt>
                <c:pt idx="1">
                  <c:v>0.55904970217214855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502968"/>
        <c:axId val="338507280"/>
      </c:scatterChart>
      <c:valAx>
        <c:axId val="338502968"/>
        <c:scaling>
          <c:orientation val="minMax"/>
          <c:max val="22615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Betriebskosten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4610411198600177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507280"/>
        <c:crosses val="autoZero"/>
        <c:crossBetween val="midCat"/>
        <c:majorUnit val="50000"/>
        <c:minorUnit val="1"/>
        <c:dispUnits>
          <c:builtInUnit val="thousands"/>
        </c:dispUnits>
      </c:valAx>
      <c:valAx>
        <c:axId val="3385072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Betriebskosten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5872502767126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50296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Punktwert MLT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Veränderter Zustand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Wertfunktionen!$F$67:$F$69</c:f>
              <c:numCache>
                <c:formatCode>0</c:formatCode>
                <c:ptCount val="3"/>
                <c:pt idx="0" formatCode="General">
                  <c:v>0</c:v>
                </c:pt>
                <c:pt idx="1">
                  <c:v>16.780962587371128</c:v>
                </c:pt>
                <c:pt idx="2">
                  <c:v>16.780962587371128</c:v>
                </c:pt>
              </c:numCache>
            </c:numRef>
          </c:xVal>
          <c:yVal>
            <c:numRef>
              <c:f>Wertfunktionen!$G$67:$G$69</c:f>
              <c:numCache>
                <c:formatCode>0.00</c:formatCode>
                <c:ptCount val="3"/>
                <c:pt idx="0">
                  <c:v>0.77625383216838495</c:v>
                </c:pt>
                <c:pt idx="1">
                  <c:v>0.77625383216838495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509240"/>
        <c:axId val="338506104"/>
      </c:scatterChart>
      <c:valAx>
        <c:axId val="338509240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Punktwert MLT</a:t>
                </a:r>
                <a:r>
                  <a:rPr lang="de-DE" sz="1400" baseline="0"/>
                  <a:t>   [PW]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93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506104"/>
        <c:crosses val="autoZero"/>
        <c:crossBetween val="midCat"/>
        <c:majorUnit val="25"/>
        <c:minorUnit val="1"/>
      </c:valAx>
      <c:valAx>
        <c:axId val="3385061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Punktwert MLT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45316121130641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50924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Zykluszeit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508456"/>
        <c:axId val="338507672"/>
      </c:scatterChart>
      <c:valAx>
        <c:axId val="338508456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Zykluszeit</a:t>
                </a:r>
                <a:r>
                  <a:rPr lang="de-DE" sz="1400" baseline="0"/>
                  <a:t>   [min]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5165966754155725"/>
              <c:y val="0.88518518518518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507672"/>
        <c:crosses val="autoZero"/>
        <c:crossBetween val="midCat"/>
      </c:valAx>
      <c:valAx>
        <c:axId val="338507672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Zykluszeit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3231481481481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5084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Gesamtnutzungsgrad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561760"/>
        <c:axId val="288565288"/>
      </c:scatterChart>
      <c:valAx>
        <c:axId val="28856176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Gesamtnutzungsgrad</a:t>
                </a:r>
                <a:r>
                  <a:rPr lang="de-DE" sz="1400" baseline="0"/>
                  <a:t>   [%]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88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88565288"/>
        <c:crosses val="autoZero"/>
        <c:crossBetween val="midCat"/>
        <c:majorUnit val="20"/>
        <c:minorUnit val="1"/>
      </c:valAx>
      <c:valAx>
        <c:axId val="288565288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Gesamtnutzungsgrad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1950513057666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8856176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Investitionskosten Gesamt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564896"/>
        <c:axId val="288567248"/>
      </c:scatterChart>
      <c:valAx>
        <c:axId val="288564896"/>
        <c:scaling>
          <c:orientation val="minMax"/>
          <c:max val="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Investitionskosten Gesamt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1554855643044621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88567248"/>
        <c:crosses val="autoZero"/>
        <c:crossBetween val="midCat"/>
        <c:majorUnit val="10000"/>
        <c:minorUnit val="1"/>
        <c:dispUnits>
          <c:builtInUnit val="thousands"/>
        </c:dispUnits>
      </c:valAx>
      <c:valAx>
        <c:axId val="2885672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Investitionskosten Gesamt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7380195291397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8856489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Betriebskosten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Wertfunktionen!$B$52</c:f>
              <c:strCache>
                <c:ptCount val="1"/>
                <c:pt idx="0">
                  <c:v>Betriebskosten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Wertfunktionen!$B$55:$B$56</c:f>
              <c:numCache>
                <c:formatCode>#,##0</c:formatCode>
                <c:ptCount val="2"/>
                <c:pt idx="0">
                  <c:v>0</c:v>
                </c:pt>
                <c:pt idx="1">
                  <c:v>226156</c:v>
                </c:pt>
              </c:numCache>
            </c:numRef>
          </c:xVal>
          <c:yVal>
            <c:numRef>
              <c:f>Wertfunktionen!$C$55:$C$56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566072"/>
        <c:axId val="288560976"/>
      </c:scatterChart>
      <c:valAx>
        <c:axId val="288566072"/>
        <c:scaling>
          <c:orientation val="minMax"/>
          <c:max val="22615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Betriebskosten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4610411198600177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88560976"/>
        <c:crosses val="autoZero"/>
        <c:crossBetween val="midCat"/>
        <c:majorUnit val="50000"/>
        <c:minorUnit val="1"/>
        <c:dispUnits>
          <c:builtInUnit val="thousands"/>
        </c:dispUnits>
      </c:valAx>
      <c:valAx>
        <c:axId val="2885609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Betriebskosten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5872502767126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8856607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Punktwert MLT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Wertfunktionen!$B$64</c:f>
              <c:strCache>
                <c:ptCount val="1"/>
                <c:pt idx="0">
                  <c:v>Punktwert MLT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Wertfunktionen!$B$67:$B$68</c:f>
              <c:numCache>
                <c:formatCode>#,##0</c:formatCode>
                <c:ptCount val="2"/>
                <c:pt idx="0">
                  <c:v>0</c:v>
                </c:pt>
                <c:pt idx="1">
                  <c:v>75</c:v>
                </c:pt>
              </c:numCache>
            </c:numRef>
          </c:xVal>
          <c:yVal>
            <c:numRef>
              <c:f>Wertfunktionen!$C$67:$C$68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564112"/>
        <c:axId val="288564504"/>
      </c:scatterChart>
      <c:valAx>
        <c:axId val="288564112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Punktwert MLT</a:t>
                </a:r>
                <a:r>
                  <a:rPr lang="de-DE" sz="1400" baseline="0"/>
                  <a:t>   [PW]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93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88564504"/>
        <c:crosses val="autoZero"/>
        <c:crossBetween val="midCat"/>
        <c:majorUnit val="25"/>
        <c:minorUnit val="1"/>
      </c:valAx>
      <c:valAx>
        <c:axId val="2885645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Punktwert MLT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45316121130641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28856411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Zykluszeit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Wertfunktionen!$D$7:$D$9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16.520833333333332</c:v>
                </c:pt>
                <c:pt idx="2">
                  <c:v>16.520833333333332</c:v>
                </c:pt>
              </c:numCache>
            </c:numRef>
          </c:xVal>
          <c:yVal>
            <c:numRef>
              <c:f>Wertfunktionen!$E$7:$E$9</c:f>
              <c:numCache>
                <c:formatCode>0.00</c:formatCode>
                <c:ptCount val="3"/>
                <c:pt idx="0">
                  <c:v>0.67395833333333344</c:v>
                </c:pt>
                <c:pt idx="1">
                  <c:v>0.67395833333333344</c:v>
                </c:pt>
                <c:pt idx="2" formatCode="General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Wertfunktionen!$B$4</c:f>
              <c:strCache>
                <c:ptCount val="1"/>
                <c:pt idx="0">
                  <c:v>Zykluszeit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Wertfunktionen!$B$7:$B$9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Wertfunktionen!$C$7:$C$9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504536"/>
        <c:axId val="338503360"/>
      </c:scatterChart>
      <c:valAx>
        <c:axId val="338504536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Zykluszeit</a:t>
                </a:r>
                <a:r>
                  <a:rPr lang="de-DE" sz="1400" baseline="0"/>
                  <a:t>   [min]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5165966754155725"/>
              <c:y val="0.88518518518518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503360"/>
        <c:crosses val="autoZero"/>
        <c:crossBetween val="midCat"/>
      </c:valAx>
      <c:valAx>
        <c:axId val="338503360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Zykluszeit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3231481481481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50453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Anzahl Mitarbeiter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Wertfunktionen!$D$19:$D$21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1.9081944444444441</c:v>
                </c:pt>
                <c:pt idx="2">
                  <c:v>1.9081944444444441</c:v>
                </c:pt>
              </c:numCache>
            </c:numRef>
          </c:xVal>
          <c:yVal>
            <c:numRef>
              <c:f>Wertfunktionen!$E$19:$E$21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Wertfunktionen!$B$16</c:f>
              <c:strCache>
                <c:ptCount val="1"/>
                <c:pt idx="0">
                  <c:v>Anzahl Mitarbeiter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Wertfunktionen!$B$19:$B$20</c:f>
              <c:numCache>
                <c:formatCode>General</c:formatCode>
                <c:ptCount val="2"/>
                <c:pt idx="0">
                  <c:v>0</c:v>
                </c:pt>
                <c:pt idx="1">
                  <c:v>3.82</c:v>
                </c:pt>
              </c:numCache>
            </c:numRef>
          </c:xVal>
          <c:yVal>
            <c:numRef>
              <c:f>Wertfunktionen!$C$19:$C$20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495128"/>
        <c:axId val="338494344"/>
      </c:scatterChart>
      <c:valAx>
        <c:axId val="338495128"/>
        <c:scaling>
          <c:orientation val="minMax"/>
          <c:max val="3.8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Anzahl Mitarbeiter</a:t>
                </a:r>
                <a:r>
                  <a:rPr lang="de-DE" sz="1400" baseline="0"/>
                  <a:t>   [Stk]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2665966754155729"/>
              <c:y val="0.88981481481481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494344"/>
        <c:crosses val="autoZero"/>
        <c:crossBetween val="midCat"/>
        <c:majorUnit val="1"/>
      </c:valAx>
      <c:valAx>
        <c:axId val="3384943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Anzahl Mitarbeiter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4084217757750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49512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Gesamtnutzungsgrad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Wertfunktionen!$D$31:$D$33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75.034722222222214</c:v>
                </c:pt>
                <c:pt idx="2">
                  <c:v>75.034722222222214</c:v>
                </c:pt>
              </c:numCache>
            </c:numRef>
          </c:xVal>
          <c:yVal>
            <c:numRef>
              <c:f>Wertfunktionen!$E$31:$E$33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Wertfunktionen!$B$28</c:f>
              <c:strCache>
                <c:ptCount val="1"/>
                <c:pt idx="0">
                  <c:v>Gesamtnutzungsgrad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Wertfunktionen!$B$31:$B$34</c:f>
              <c:numCache>
                <c:formatCode>General</c:formatCode>
                <c:ptCount val="4"/>
                <c:pt idx="0">
                  <c:v>0</c:v>
                </c:pt>
                <c:pt idx="1">
                  <c:v>65</c:v>
                </c:pt>
                <c:pt idx="2">
                  <c:v>85</c:v>
                </c:pt>
                <c:pt idx="3">
                  <c:v>100</c:v>
                </c:pt>
              </c:numCache>
            </c:numRef>
          </c:xVal>
          <c:yVal>
            <c:numRef>
              <c:f>Wertfunktionen!$C$31:$C$34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504928"/>
        <c:axId val="338500616"/>
      </c:scatterChart>
      <c:valAx>
        <c:axId val="33850492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Gesamtnutzungsgrad</a:t>
                </a:r>
                <a:r>
                  <a:rPr lang="de-DE" sz="1400" baseline="0"/>
                  <a:t>   [%]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3221522309711288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500616"/>
        <c:crosses val="autoZero"/>
        <c:crossBetween val="midCat"/>
        <c:majorUnit val="20"/>
        <c:minorUnit val="1"/>
      </c:valAx>
      <c:valAx>
        <c:axId val="338500616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Gesamtnutzungsgrad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1950513057666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50492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 cap="all" baseline="0"/>
              <a:t>Investitionskosten Gesamt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Ausgangszustand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Wertfunktionen!$D$43:$D$45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32500</c:v>
                </c:pt>
                <c:pt idx="2">
                  <c:v>32500</c:v>
                </c:pt>
              </c:numCache>
            </c:numRef>
          </c:xVal>
          <c:yVal>
            <c:numRef>
              <c:f>Wertfunktionen!$E$43:$E$45</c:f>
              <c:numCache>
                <c:formatCode>General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Wertfunktionen!$B$40</c:f>
              <c:strCache>
                <c:ptCount val="1"/>
                <c:pt idx="0">
                  <c:v>Investitionskosten 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Wertfunktionen!$B$43:$B$46</c:f>
              <c:numCache>
                <c:formatCode>#,##0</c:formatCode>
                <c:ptCount val="4"/>
                <c:pt idx="0">
                  <c:v>0</c:v>
                </c:pt>
                <c:pt idx="1">
                  <c:v>50000</c:v>
                </c:pt>
                <c:pt idx="2">
                  <c:v>50000</c:v>
                </c:pt>
                <c:pt idx="3">
                  <c:v>65000</c:v>
                </c:pt>
              </c:numCache>
            </c:numRef>
          </c:xVal>
          <c:yVal>
            <c:numRef>
              <c:f>Wertfunktionen!$C$43:$C$46</c:f>
              <c:numCache>
                <c:formatCode>0.00</c:formatCode>
                <c:ptCount val="4"/>
                <c:pt idx="0" formatCode="General">
                  <c:v>1</c:v>
                </c:pt>
                <c:pt idx="1">
                  <c:v>0.23076923076923073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504144"/>
        <c:axId val="338495520"/>
      </c:scatterChart>
      <c:valAx>
        <c:axId val="338504144"/>
        <c:scaling>
          <c:orientation val="minMax"/>
          <c:max val="6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KZW</a:t>
                </a:r>
                <a:r>
                  <a:rPr lang="de-DE" sz="1400" baseline="-25000"/>
                  <a:t>Investitionskosten Gesamt</a:t>
                </a:r>
                <a:r>
                  <a:rPr lang="de-DE" sz="1400" baseline="0"/>
                  <a:t>   [T€]</a:t>
                </a:r>
                <a:endParaRPr lang="de-DE" sz="1400"/>
              </a:p>
            </c:rich>
          </c:tx>
          <c:layout>
            <c:manualLayout>
              <c:xMode val="edge"/>
              <c:yMode val="edge"/>
              <c:x val="0.31554855643044621"/>
              <c:y val="0.88475216450216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495520"/>
        <c:crosses val="autoZero"/>
        <c:crossBetween val="midCat"/>
        <c:majorUnit val="10000"/>
        <c:minorUnit val="1"/>
        <c:dispUnits>
          <c:builtInUnit val="thousands"/>
        </c:dispUnits>
      </c:valAx>
      <c:valAx>
        <c:axId val="3384955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de-DE" sz="1400"/>
                  <a:t>TNW</a:t>
                </a:r>
                <a:r>
                  <a:rPr lang="de-DE" sz="1400" baseline="-25000"/>
                  <a:t>Investitionskosten Gesamt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7380195291397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de-DE"/>
          </a:p>
        </c:txPr>
        <c:crossAx val="33850414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15</xdr:row>
      <xdr:rowOff>0</xdr:rowOff>
    </xdr:from>
    <xdr:to>
      <xdr:col>14</xdr:col>
      <xdr:colOff>0</xdr:colOff>
      <xdr:row>26</xdr:row>
      <xdr:rowOff>133575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14</xdr:col>
      <xdr:colOff>0</xdr:colOff>
      <xdr:row>38</xdr:row>
      <xdr:rowOff>133575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14</xdr:col>
      <xdr:colOff>0</xdr:colOff>
      <xdr:row>50</xdr:row>
      <xdr:rowOff>133574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51</xdr:row>
      <xdr:rowOff>0</xdr:rowOff>
    </xdr:from>
    <xdr:to>
      <xdr:col>14</xdr:col>
      <xdr:colOff>0</xdr:colOff>
      <xdr:row>62</xdr:row>
      <xdr:rowOff>133574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63</xdr:row>
      <xdr:rowOff>0</xdr:rowOff>
    </xdr:from>
    <xdr:to>
      <xdr:col>14</xdr:col>
      <xdr:colOff>0</xdr:colOff>
      <xdr:row>74</xdr:row>
      <xdr:rowOff>133574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21</xdr:col>
      <xdr:colOff>0</xdr:colOff>
      <xdr:row>14</xdr:row>
      <xdr:rowOff>133575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21</xdr:col>
      <xdr:colOff>0</xdr:colOff>
      <xdr:row>26</xdr:row>
      <xdr:rowOff>133575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27</xdr:row>
      <xdr:rowOff>0</xdr:rowOff>
    </xdr:from>
    <xdr:to>
      <xdr:col>21</xdr:col>
      <xdr:colOff>0</xdr:colOff>
      <xdr:row>38</xdr:row>
      <xdr:rowOff>133575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39</xdr:row>
      <xdr:rowOff>0</xdr:rowOff>
    </xdr:from>
    <xdr:to>
      <xdr:col>21</xdr:col>
      <xdr:colOff>0</xdr:colOff>
      <xdr:row>50</xdr:row>
      <xdr:rowOff>130773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51</xdr:row>
      <xdr:rowOff>0</xdr:rowOff>
    </xdr:from>
    <xdr:to>
      <xdr:col>21</xdr:col>
      <xdr:colOff>0</xdr:colOff>
      <xdr:row>62</xdr:row>
      <xdr:rowOff>133575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0</xdr:colOff>
      <xdr:row>63</xdr:row>
      <xdr:rowOff>0</xdr:rowOff>
    </xdr:from>
    <xdr:to>
      <xdr:col>21</xdr:col>
      <xdr:colOff>0</xdr:colOff>
      <xdr:row>74</xdr:row>
      <xdr:rowOff>133575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3</xdr:row>
      <xdr:rowOff>0</xdr:rowOff>
    </xdr:from>
    <xdr:to>
      <xdr:col>28</xdr:col>
      <xdr:colOff>0</xdr:colOff>
      <xdr:row>14</xdr:row>
      <xdr:rowOff>133575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0</xdr:colOff>
      <xdr:row>15</xdr:row>
      <xdr:rowOff>0</xdr:rowOff>
    </xdr:from>
    <xdr:to>
      <xdr:col>28</xdr:col>
      <xdr:colOff>0</xdr:colOff>
      <xdr:row>26</xdr:row>
      <xdr:rowOff>133575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27</xdr:row>
      <xdr:rowOff>0</xdr:rowOff>
    </xdr:from>
    <xdr:to>
      <xdr:col>28</xdr:col>
      <xdr:colOff>0</xdr:colOff>
      <xdr:row>38</xdr:row>
      <xdr:rowOff>133575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0</xdr:colOff>
      <xdr:row>39</xdr:row>
      <xdr:rowOff>0</xdr:rowOff>
    </xdr:from>
    <xdr:to>
      <xdr:col>28</xdr:col>
      <xdr:colOff>0</xdr:colOff>
      <xdr:row>50</xdr:row>
      <xdr:rowOff>130773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0</xdr:colOff>
      <xdr:row>51</xdr:row>
      <xdr:rowOff>0</xdr:rowOff>
    </xdr:from>
    <xdr:to>
      <xdr:col>28</xdr:col>
      <xdr:colOff>0</xdr:colOff>
      <xdr:row>62</xdr:row>
      <xdr:rowOff>133575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0</xdr:colOff>
      <xdr:row>63</xdr:row>
      <xdr:rowOff>0</xdr:rowOff>
    </xdr:from>
    <xdr:to>
      <xdr:col>28</xdr:col>
      <xdr:colOff>0</xdr:colOff>
      <xdr:row>74</xdr:row>
      <xdr:rowOff>133575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14</xdr:col>
      <xdr:colOff>0</xdr:colOff>
      <xdr:row>14</xdr:row>
      <xdr:rowOff>133575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/>
  </sheetViews>
  <sheetFormatPr baseColWidth="10" defaultColWidth="9.140625" defaultRowHeight="15" x14ac:dyDescent="0.25"/>
  <cols>
    <col min="1" max="1" width="3.42578125" customWidth="1"/>
    <col min="2" max="2" width="39.85546875" bestFit="1" customWidth="1"/>
    <col min="3" max="10" width="5.7109375" customWidth="1"/>
    <col min="11" max="11" width="17" customWidth="1"/>
    <col min="12" max="12" width="16.140625" customWidth="1"/>
    <col min="13" max="15" width="5.71093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8"/>
      <c r="M1" s="8"/>
      <c r="N1" s="8"/>
      <c r="O1" s="8"/>
      <c r="P1" s="8"/>
    </row>
    <row r="2" spans="1:16" ht="18.75" x14ac:dyDescent="0.3">
      <c r="A2" s="4"/>
      <c r="B2" s="17"/>
      <c r="C2" s="73" t="s">
        <v>14</v>
      </c>
      <c r="D2" s="74"/>
      <c r="E2" s="74"/>
      <c r="F2" s="74"/>
      <c r="G2" s="74"/>
      <c r="H2" s="75"/>
      <c r="I2" s="4"/>
      <c r="J2" s="4"/>
      <c r="K2" s="4"/>
      <c r="L2" s="8"/>
      <c r="M2" s="8"/>
      <c r="N2" s="8"/>
      <c r="O2" s="8"/>
      <c r="P2" s="8"/>
    </row>
    <row r="3" spans="1:16" ht="15.75" x14ac:dyDescent="0.25">
      <c r="A3" s="4"/>
      <c r="B3" s="18"/>
      <c r="C3" s="19">
        <v>7</v>
      </c>
      <c r="D3" s="20" t="s">
        <v>0</v>
      </c>
      <c r="E3" s="21"/>
      <c r="F3" s="21"/>
      <c r="G3" s="21"/>
      <c r="H3" s="22"/>
      <c r="I3" s="4"/>
      <c r="J3" s="4"/>
      <c r="K3" s="4"/>
      <c r="L3" s="8"/>
      <c r="M3" s="8"/>
      <c r="N3" s="8"/>
      <c r="O3" s="8"/>
      <c r="P3" s="8"/>
    </row>
    <row r="4" spans="1:16" ht="15.75" x14ac:dyDescent="0.25">
      <c r="A4" s="4"/>
      <c r="B4" s="18"/>
      <c r="C4" s="23">
        <v>5</v>
      </c>
      <c r="D4" s="24" t="s">
        <v>1</v>
      </c>
      <c r="E4" s="25"/>
      <c r="F4" s="25"/>
      <c r="G4" s="25"/>
      <c r="H4" s="26"/>
      <c r="I4" s="4"/>
      <c r="J4" s="4"/>
      <c r="K4" s="4"/>
      <c r="L4" s="8"/>
      <c r="M4" s="8"/>
      <c r="N4" s="8"/>
      <c r="O4" s="8"/>
      <c r="P4" s="8"/>
    </row>
    <row r="5" spans="1:16" ht="15.75" x14ac:dyDescent="0.25">
      <c r="A5" s="4"/>
      <c r="B5" s="18"/>
      <c r="C5" s="23">
        <v>3</v>
      </c>
      <c r="D5" s="24" t="s">
        <v>2</v>
      </c>
      <c r="E5" s="25"/>
      <c r="F5" s="25"/>
      <c r="G5" s="25"/>
      <c r="H5" s="26"/>
      <c r="I5" s="4"/>
      <c r="J5" s="4"/>
      <c r="K5" s="4"/>
      <c r="L5" s="8"/>
      <c r="M5" s="8"/>
      <c r="N5" s="8"/>
      <c r="O5" s="8"/>
      <c r="P5" s="8"/>
    </row>
    <row r="6" spans="1:16" ht="15.75" x14ac:dyDescent="0.25">
      <c r="A6" s="4"/>
      <c r="B6" s="18"/>
      <c r="C6" s="23">
        <v>1</v>
      </c>
      <c r="D6" s="24" t="s">
        <v>3</v>
      </c>
      <c r="E6" s="25"/>
      <c r="F6" s="25"/>
      <c r="G6" s="25"/>
      <c r="H6" s="26"/>
      <c r="I6" s="4"/>
      <c r="J6" s="4"/>
      <c r="K6" s="4"/>
      <c r="L6" s="8"/>
      <c r="M6" s="8"/>
      <c r="N6" s="8"/>
      <c r="O6" s="8"/>
      <c r="P6" s="8"/>
    </row>
    <row r="7" spans="1:16" ht="15.75" x14ac:dyDescent="0.25">
      <c r="A7" s="4"/>
      <c r="B7" s="18"/>
      <c r="C7" s="27" t="s">
        <v>4</v>
      </c>
      <c r="D7" s="24" t="s">
        <v>16</v>
      </c>
      <c r="E7" s="25"/>
      <c r="F7" s="25"/>
      <c r="G7" s="25"/>
      <c r="H7" s="26"/>
      <c r="I7" s="4"/>
      <c r="J7" s="4"/>
      <c r="K7" s="4"/>
      <c r="L7" s="8"/>
      <c r="M7" s="8"/>
      <c r="N7" s="8"/>
      <c r="O7" s="8"/>
      <c r="P7" s="8"/>
    </row>
    <row r="8" spans="1:16" ht="15.75" x14ac:dyDescent="0.25">
      <c r="A8" s="4"/>
      <c r="B8" s="18"/>
      <c r="C8" s="23" t="s">
        <v>5</v>
      </c>
      <c r="D8" s="24" t="s">
        <v>15</v>
      </c>
      <c r="E8" s="25"/>
      <c r="F8" s="25"/>
      <c r="G8" s="25"/>
      <c r="H8" s="26"/>
      <c r="I8" s="4"/>
      <c r="J8" s="4"/>
      <c r="K8" s="4"/>
      <c r="L8" s="8"/>
      <c r="M8" s="8"/>
      <c r="N8" s="8"/>
      <c r="O8" s="8"/>
      <c r="P8" s="8"/>
    </row>
    <row r="9" spans="1:16" ht="15.75" x14ac:dyDescent="0.25">
      <c r="A9" s="4"/>
      <c r="B9" s="18"/>
      <c r="C9" s="28" t="s">
        <v>6</v>
      </c>
      <c r="D9" s="29" t="s">
        <v>17</v>
      </c>
      <c r="E9" s="30"/>
      <c r="F9" s="30"/>
      <c r="G9" s="30"/>
      <c r="H9" s="31"/>
      <c r="I9" s="4"/>
      <c r="J9" s="4"/>
      <c r="K9" s="4"/>
      <c r="L9" s="8"/>
      <c r="M9" s="8"/>
      <c r="N9" s="8"/>
      <c r="O9" s="8"/>
      <c r="P9" s="8"/>
    </row>
    <row r="10" spans="1:16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8"/>
      <c r="M10" s="8"/>
      <c r="N10" s="8"/>
      <c r="O10" s="8"/>
      <c r="P10" s="8"/>
    </row>
    <row r="11" spans="1:16" ht="132" x14ac:dyDescent="0.35">
      <c r="A11" s="5"/>
      <c r="B11" s="38" t="s">
        <v>41</v>
      </c>
      <c r="C11" s="7" t="str">
        <f>B12</f>
        <v>Zykluszeit</v>
      </c>
      <c r="D11" s="7" t="str">
        <f>B13</f>
        <v>Anzahl Mitarbeiter</v>
      </c>
      <c r="E11" s="7" t="str">
        <f>B14</f>
        <v>Gesamtnutzungsgrad</v>
      </c>
      <c r="F11" s="7" t="str">
        <f>B15</f>
        <v>Investitionskosten Gesamt</v>
      </c>
      <c r="G11" s="7" t="str">
        <f>B16</f>
        <v>Betriebskosten</v>
      </c>
      <c r="H11" s="7" t="str">
        <f>B17</f>
        <v>Punktwert MLT</v>
      </c>
      <c r="I11" s="5"/>
      <c r="J11" s="4"/>
      <c r="K11" s="39" t="s">
        <v>19</v>
      </c>
      <c r="L11" s="39" t="s">
        <v>20</v>
      </c>
      <c r="M11" s="8"/>
      <c r="N11" s="8"/>
      <c r="O11" s="8"/>
      <c r="P11" s="8"/>
    </row>
    <row r="12" spans="1:16" ht="18.75" x14ac:dyDescent="0.3">
      <c r="A12" s="5"/>
      <c r="B12" s="6" t="s">
        <v>7</v>
      </c>
      <c r="C12" s="33">
        <v>1</v>
      </c>
      <c r="D12" s="34">
        <v>1</v>
      </c>
      <c r="E12" s="34">
        <v>3</v>
      </c>
      <c r="F12" s="34">
        <v>1</v>
      </c>
      <c r="G12" s="32">
        <f>1/5</f>
        <v>0.2</v>
      </c>
      <c r="H12" s="32">
        <f>1/3</f>
        <v>0.33333333333333331</v>
      </c>
      <c r="I12" s="5"/>
      <c r="J12" s="9" t="s">
        <v>12</v>
      </c>
      <c r="K12" s="12">
        <f>SUM(C12:H12)</f>
        <v>6.5333333333333332</v>
      </c>
      <c r="L12" s="15">
        <f>K12/$K$18</f>
        <v>0.1032510535821794</v>
      </c>
      <c r="M12" s="8"/>
      <c r="N12" s="8"/>
      <c r="O12" s="8"/>
      <c r="P12" s="8"/>
    </row>
    <row r="13" spans="1:16" ht="18.75" x14ac:dyDescent="0.3">
      <c r="A13" s="5"/>
      <c r="B13" s="6" t="s">
        <v>11</v>
      </c>
      <c r="C13" s="34">
        <f>1/D12</f>
        <v>1</v>
      </c>
      <c r="D13" s="33">
        <v>1</v>
      </c>
      <c r="E13" s="34">
        <v>3</v>
      </c>
      <c r="F13" s="34">
        <v>1</v>
      </c>
      <c r="G13" s="32">
        <f>1/5</f>
        <v>0.2</v>
      </c>
      <c r="H13" s="32">
        <f>1/3</f>
        <v>0.33333333333333331</v>
      </c>
      <c r="I13" s="5"/>
      <c r="J13" s="9" t="s">
        <v>12</v>
      </c>
      <c r="K13" s="12">
        <f t="shared" ref="K13:K17" si="0">SUM(C13:H13)</f>
        <v>6.5333333333333332</v>
      </c>
      <c r="L13" s="15">
        <f t="shared" ref="L13:L17" si="1">K13/$K$18</f>
        <v>0.1032510535821794</v>
      </c>
      <c r="M13" s="8"/>
      <c r="N13" s="8"/>
      <c r="O13" s="8"/>
      <c r="P13" s="8"/>
    </row>
    <row r="14" spans="1:16" ht="18.75" x14ac:dyDescent="0.3">
      <c r="A14" s="5"/>
      <c r="B14" s="6" t="s">
        <v>10</v>
      </c>
      <c r="C14" s="34">
        <f>1/E12</f>
        <v>0.33333333333333331</v>
      </c>
      <c r="D14" s="32">
        <f>1/E13</f>
        <v>0.33333333333333331</v>
      </c>
      <c r="E14" s="33">
        <v>1</v>
      </c>
      <c r="F14" s="32">
        <f>1/3</f>
        <v>0.33333333333333331</v>
      </c>
      <c r="G14" s="32">
        <f>1/7</f>
        <v>0.14285714285714285</v>
      </c>
      <c r="H14" s="32">
        <f>1/5</f>
        <v>0.2</v>
      </c>
      <c r="I14" s="5"/>
      <c r="J14" s="9" t="s">
        <v>12</v>
      </c>
      <c r="K14" s="12">
        <f t="shared" si="0"/>
        <v>2.342857142857143</v>
      </c>
      <c r="L14" s="15">
        <f t="shared" si="1"/>
        <v>3.7025888019265506E-2</v>
      </c>
      <c r="M14" s="8"/>
      <c r="N14" s="8"/>
      <c r="O14" s="8"/>
      <c r="P14" s="8"/>
    </row>
    <row r="15" spans="1:16" ht="18.75" x14ac:dyDescent="0.3">
      <c r="A15" s="5"/>
      <c r="B15" s="6" t="s">
        <v>9</v>
      </c>
      <c r="C15" s="34">
        <f>1/F12</f>
        <v>1</v>
      </c>
      <c r="D15" s="35">
        <f>1/F13</f>
        <v>1</v>
      </c>
      <c r="E15" s="35">
        <f>1/F14</f>
        <v>3</v>
      </c>
      <c r="F15" s="33">
        <v>1</v>
      </c>
      <c r="G15" s="32">
        <f>1/5</f>
        <v>0.2</v>
      </c>
      <c r="H15" s="32">
        <f>1/3</f>
        <v>0.33333333333333331</v>
      </c>
      <c r="I15" s="5"/>
      <c r="J15" s="9" t="s">
        <v>12</v>
      </c>
      <c r="K15" s="12">
        <f t="shared" si="0"/>
        <v>6.5333333333333332</v>
      </c>
      <c r="L15" s="15">
        <f t="shared" si="1"/>
        <v>0.1032510535821794</v>
      </c>
      <c r="M15" s="8"/>
      <c r="N15" s="8"/>
      <c r="O15" s="8"/>
      <c r="P15" s="8"/>
    </row>
    <row r="16" spans="1:16" ht="18.75" x14ac:dyDescent="0.3">
      <c r="A16" s="5"/>
      <c r="B16" s="6" t="s">
        <v>8</v>
      </c>
      <c r="C16" s="34">
        <f>1/G12</f>
        <v>5</v>
      </c>
      <c r="D16" s="35">
        <f>1/G13</f>
        <v>5</v>
      </c>
      <c r="E16" s="35">
        <f>1/G14</f>
        <v>7</v>
      </c>
      <c r="F16" s="35">
        <f>1/G15</f>
        <v>5</v>
      </c>
      <c r="G16" s="33">
        <v>1</v>
      </c>
      <c r="H16" s="34">
        <v>3</v>
      </c>
      <c r="I16" s="5"/>
      <c r="J16" s="9" t="s">
        <v>12</v>
      </c>
      <c r="K16" s="12">
        <f t="shared" si="0"/>
        <v>26</v>
      </c>
      <c r="L16" s="15">
        <f t="shared" si="1"/>
        <v>0.41089704996989762</v>
      </c>
      <c r="M16" s="8"/>
      <c r="N16" s="8"/>
      <c r="O16" s="8"/>
      <c r="P16" s="8"/>
    </row>
    <row r="17" spans="1:16" ht="18.75" x14ac:dyDescent="0.3">
      <c r="A17" s="5"/>
      <c r="B17" s="6" t="s">
        <v>28</v>
      </c>
      <c r="C17" s="34">
        <f>1/H12</f>
        <v>3</v>
      </c>
      <c r="D17" s="35">
        <f>1/H13</f>
        <v>3</v>
      </c>
      <c r="E17" s="35">
        <f>1/H14</f>
        <v>5</v>
      </c>
      <c r="F17" s="35">
        <f>1/H15</f>
        <v>3</v>
      </c>
      <c r="G17" s="32">
        <f>1/H16</f>
        <v>0.33333333333333331</v>
      </c>
      <c r="H17" s="33">
        <v>1</v>
      </c>
      <c r="I17" s="5"/>
      <c r="J17" s="9" t="s">
        <v>12</v>
      </c>
      <c r="K17" s="12">
        <f t="shared" si="0"/>
        <v>15.333333333333334</v>
      </c>
      <c r="L17" s="15">
        <f t="shared" si="1"/>
        <v>0.24232390126429862</v>
      </c>
      <c r="M17" s="8"/>
      <c r="N17" s="8"/>
      <c r="O17" s="8"/>
      <c r="P17" s="8"/>
    </row>
    <row r="18" spans="1:16" ht="18.75" x14ac:dyDescent="0.3">
      <c r="A18" s="5"/>
      <c r="B18" s="5"/>
      <c r="C18" s="5"/>
      <c r="D18" s="5"/>
      <c r="E18" s="5"/>
      <c r="F18" s="5"/>
      <c r="G18" s="5"/>
      <c r="H18" s="5"/>
      <c r="I18" s="5"/>
      <c r="J18" s="14" t="s">
        <v>13</v>
      </c>
      <c r="K18" s="13">
        <f>SUM(K12:K17)</f>
        <v>63.276190476190479</v>
      </c>
      <c r="L18" s="36">
        <f>SUM(L12:L17)</f>
        <v>0.99999999999999989</v>
      </c>
      <c r="M18" s="8"/>
      <c r="N18" s="8"/>
      <c r="O18" s="8"/>
      <c r="P18" s="8"/>
    </row>
    <row r="19" spans="1:16" ht="18.75" x14ac:dyDescent="0.3">
      <c r="A19" s="5"/>
      <c r="B19" s="5"/>
      <c r="C19" s="5"/>
      <c r="D19" s="5"/>
      <c r="E19" s="5"/>
      <c r="F19" s="5"/>
      <c r="G19" s="5"/>
      <c r="H19" s="5"/>
      <c r="I19" s="16"/>
      <c r="J19" s="8"/>
      <c r="K19" s="8"/>
      <c r="L19" s="8"/>
      <c r="M19" s="8"/>
      <c r="N19" s="8"/>
      <c r="O19" s="8"/>
      <c r="P19" s="8"/>
    </row>
    <row r="20" spans="1:16" ht="18.75" x14ac:dyDescent="0.3">
      <c r="A20" s="1"/>
      <c r="B20" s="1"/>
      <c r="C20" s="1"/>
      <c r="D20" s="1"/>
      <c r="E20" s="1"/>
      <c r="F20" s="1"/>
      <c r="G20" s="1"/>
      <c r="H20" s="1"/>
      <c r="I20" s="2"/>
    </row>
    <row r="21" spans="1:16" ht="18.75" x14ac:dyDescent="0.3">
      <c r="A21" s="1"/>
      <c r="B21" s="1"/>
      <c r="C21" s="1"/>
      <c r="D21" s="1"/>
      <c r="E21" s="1"/>
      <c r="F21" s="1"/>
      <c r="G21" s="1"/>
      <c r="H21" s="1"/>
      <c r="I21" s="2"/>
    </row>
    <row r="22" spans="1:16" ht="18.75" x14ac:dyDescent="0.3">
      <c r="A22" s="1"/>
      <c r="B22" s="1"/>
      <c r="C22" s="1"/>
      <c r="D22" s="1"/>
      <c r="E22" s="1"/>
      <c r="F22" s="1"/>
      <c r="G22" s="1"/>
      <c r="H22" s="1"/>
      <c r="I22" s="2"/>
    </row>
    <row r="23" spans="1:16" ht="18.75" x14ac:dyDescent="0.3">
      <c r="A23" s="1"/>
      <c r="B23" s="1"/>
      <c r="C23" s="1"/>
      <c r="D23" s="1"/>
      <c r="E23" s="1"/>
      <c r="F23" s="1"/>
      <c r="G23" s="1"/>
      <c r="H23" s="1"/>
      <c r="I23" s="2"/>
    </row>
    <row r="24" spans="1:16" ht="18.75" x14ac:dyDescent="0.3">
      <c r="A24" s="1"/>
      <c r="B24" s="1"/>
      <c r="C24" s="1"/>
      <c r="D24" s="1"/>
      <c r="E24" s="1"/>
      <c r="F24" s="1"/>
      <c r="G24" s="1"/>
      <c r="H24" s="1"/>
      <c r="I24" s="2"/>
    </row>
    <row r="25" spans="1:16" ht="18.75" x14ac:dyDescent="0.3">
      <c r="A25" s="1"/>
      <c r="B25" s="1"/>
      <c r="C25" s="1"/>
      <c r="D25" s="1"/>
      <c r="E25" s="1"/>
      <c r="F25" s="1"/>
      <c r="G25" s="1"/>
      <c r="H25" s="1"/>
      <c r="I25" s="2"/>
    </row>
    <row r="26" spans="1:16" ht="18.75" x14ac:dyDescent="0.3">
      <c r="A26" s="1"/>
      <c r="B26" s="1"/>
      <c r="C26" s="1"/>
      <c r="D26" s="1"/>
      <c r="E26" s="1"/>
      <c r="F26" s="1"/>
      <c r="G26" s="1"/>
      <c r="H26" s="1"/>
      <c r="I26" s="2"/>
    </row>
    <row r="27" spans="1:16" ht="18.75" x14ac:dyDescent="0.3">
      <c r="A27" s="1"/>
      <c r="B27" s="1"/>
      <c r="C27" s="1"/>
      <c r="D27" s="1"/>
      <c r="E27" s="1"/>
      <c r="F27" s="1"/>
      <c r="G27" s="1"/>
      <c r="H27" s="1"/>
      <c r="I27" s="2"/>
    </row>
    <row r="28" spans="1:16" ht="18.75" x14ac:dyDescent="0.3">
      <c r="A28" s="1"/>
      <c r="B28" s="1"/>
      <c r="C28" s="1"/>
      <c r="D28" s="1"/>
      <c r="E28" s="1"/>
      <c r="F28" s="1"/>
      <c r="G28" s="1"/>
      <c r="H28" s="1"/>
      <c r="I28" s="2"/>
    </row>
    <row r="29" spans="1:16" ht="18.75" x14ac:dyDescent="0.3">
      <c r="A29" s="1"/>
      <c r="B29" s="1"/>
      <c r="C29" s="1"/>
      <c r="D29" s="1"/>
      <c r="E29" s="1"/>
      <c r="F29" s="1"/>
      <c r="G29" s="1"/>
      <c r="H29" s="1"/>
      <c r="I29" s="2"/>
    </row>
    <row r="30" spans="1:16" ht="18.75" x14ac:dyDescent="0.3">
      <c r="A30" s="1"/>
      <c r="B30" s="1"/>
      <c r="C30" s="1"/>
      <c r="D30" s="1"/>
      <c r="E30" s="1"/>
      <c r="F30" s="1"/>
      <c r="G30" s="1"/>
      <c r="H30" s="1"/>
      <c r="I30" s="2"/>
    </row>
    <row r="31" spans="1:16" ht="18.75" x14ac:dyDescent="0.3">
      <c r="A31" s="1"/>
      <c r="B31" s="1"/>
      <c r="C31" s="1"/>
      <c r="D31" s="1"/>
      <c r="E31" s="1"/>
      <c r="F31" s="1"/>
      <c r="G31" s="1"/>
      <c r="H31" s="1"/>
      <c r="I31" s="2"/>
    </row>
    <row r="32" spans="1:16" ht="18.75" x14ac:dyDescent="0.3">
      <c r="A32" s="1"/>
      <c r="B32" s="1"/>
      <c r="C32" s="1"/>
      <c r="D32" s="1"/>
      <c r="E32" s="1"/>
      <c r="F32" s="1"/>
      <c r="G32" s="1"/>
      <c r="H32" s="1"/>
      <c r="I32" s="2"/>
    </row>
    <row r="33" spans="1:9" ht="18.75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ht="18.75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ht="18.75" x14ac:dyDescent="0.3">
      <c r="A35" s="2"/>
      <c r="B35" s="2"/>
      <c r="C35" s="2"/>
      <c r="D35" s="2"/>
      <c r="E35" s="2"/>
      <c r="F35" s="2"/>
      <c r="G35" s="2"/>
      <c r="H35" s="2"/>
      <c r="I35" s="2"/>
    </row>
  </sheetData>
  <mergeCells count="1">
    <mergeCell ref="C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zoomScale="70" zoomScaleNormal="70" workbookViewId="0"/>
  </sheetViews>
  <sheetFormatPr baseColWidth="10" defaultRowHeight="15" x14ac:dyDescent="0.25"/>
  <cols>
    <col min="1" max="1" width="2.85546875" customWidth="1"/>
    <col min="2" max="2" width="9.7109375" customWidth="1"/>
    <col min="3" max="3" width="8.7109375" bestFit="1" customWidth="1"/>
    <col min="4" max="4" width="11" bestFit="1" customWidth="1"/>
    <col min="5" max="5" width="11.140625" bestFit="1" customWidth="1"/>
    <col min="6" max="7" width="12.140625" bestFit="1" customWidth="1"/>
    <col min="8" max="8" width="3.140625" customWidth="1"/>
    <col min="15" max="15" width="3.28515625" customWidth="1"/>
    <col min="22" max="22" width="1.7109375" customWidth="1"/>
    <col min="29" max="29" width="3.28515625" customWidth="1"/>
  </cols>
  <sheetData>
    <row r="1" spans="1:29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1" x14ac:dyDescent="0.35">
      <c r="A2" s="8"/>
      <c r="B2" s="79" t="s">
        <v>32</v>
      </c>
      <c r="C2" s="79"/>
      <c r="D2" s="79"/>
      <c r="E2" s="79"/>
      <c r="F2" s="79"/>
      <c r="G2" s="79"/>
      <c r="H2" s="63"/>
      <c r="I2" s="76" t="s">
        <v>38</v>
      </c>
      <c r="J2" s="77"/>
      <c r="K2" s="77"/>
      <c r="L2" s="77"/>
      <c r="M2" s="77"/>
      <c r="N2" s="78"/>
      <c r="O2" s="63"/>
      <c r="P2" s="76" t="s">
        <v>39</v>
      </c>
      <c r="Q2" s="77"/>
      <c r="R2" s="77"/>
      <c r="S2" s="77"/>
      <c r="T2" s="77"/>
      <c r="U2" s="78"/>
      <c r="V2" s="64"/>
      <c r="W2" s="76" t="s">
        <v>40</v>
      </c>
      <c r="X2" s="77"/>
      <c r="Y2" s="77"/>
      <c r="Z2" s="77"/>
      <c r="AA2" s="77"/>
      <c r="AB2" s="78"/>
      <c r="AC2" s="8"/>
    </row>
    <row r="3" spans="1:29" ht="6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8.75" x14ac:dyDescent="0.3">
      <c r="A4" s="5"/>
      <c r="B4" s="51" t="s">
        <v>7</v>
      </c>
      <c r="C4" s="50"/>
      <c r="D4" s="50"/>
      <c r="E4" s="50"/>
      <c r="F4" s="50"/>
      <c r="G4" s="50"/>
      <c r="H4" s="5"/>
      <c r="I4" s="5"/>
      <c r="J4" s="5"/>
      <c r="K4" s="5"/>
      <c r="L4" s="5"/>
      <c r="M4" s="5"/>
      <c r="N4" s="5"/>
      <c r="O4" s="5"/>
      <c r="P4" s="5"/>
      <c r="Q4" s="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8.75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20.25" x14ac:dyDescent="0.35">
      <c r="A6" s="5"/>
      <c r="B6" s="49" t="s">
        <v>26</v>
      </c>
      <c r="C6" s="52" t="s">
        <v>33</v>
      </c>
      <c r="D6" s="49" t="s">
        <v>30</v>
      </c>
      <c r="E6" s="52" t="s">
        <v>34</v>
      </c>
      <c r="F6" s="49" t="s">
        <v>31</v>
      </c>
      <c r="G6" s="52" t="s">
        <v>35</v>
      </c>
      <c r="H6" s="5"/>
      <c r="I6" s="5"/>
      <c r="J6" s="5"/>
      <c r="K6" s="5"/>
      <c r="L6" s="5"/>
      <c r="M6" s="5"/>
      <c r="N6" s="5"/>
      <c r="O6" s="5"/>
      <c r="P6" s="5"/>
      <c r="Q6" s="5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8.75" x14ac:dyDescent="0.3">
      <c r="A7" s="5"/>
      <c r="B7" s="3">
        <v>0</v>
      </c>
      <c r="C7" s="3">
        <v>1</v>
      </c>
      <c r="D7" s="3">
        <v>0</v>
      </c>
      <c r="E7" s="56">
        <f>1-(D8-B8)/(B9-B8)</f>
        <v>0.67395833333333344</v>
      </c>
      <c r="F7" s="3">
        <v>0</v>
      </c>
      <c r="G7" s="56">
        <f>1-(F8-B8)/(B9-B8)</f>
        <v>0.38020833333333337</v>
      </c>
      <c r="H7" s="5"/>
      <c r="I7" s="5"/>
      <c r="J7" s="5"/>
      <c r="K7" s="5"/>
      <c r="L7" s="5"/>
      <c r="M7" s="5"/>
      <c r="N7" s="5"/>
      <c r="O7" s="5"/>
      <c r="P7" s="5"/>
      <c r="Q7" s="5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8.75" x14ac:dyDescent="0.3">
      <c r="A8" s="5"/>
      <c r="B8" s="65">
        <v>10</v>
      </c>
      <c r="C8" s="65">
        <v>1</v>
      </c>
      <c r="D8" s="66">
        <v>16.520833333333332</v>
      </c>
      <c r="E8" s="56">
        <f>1-(D8-B8)/(B9-B8)</f>
        <v>0.67395833333333344</v>
      </c>
      <c r="F8" s="66">
        <v>22.395833333333332</v>
      </c>
      <c r="G8" s="56">
        <f>1-(F8-B8)/(B9-B8)</f>
        <v>0.38020833333333337</v>
      </c>
      <c r="H8" s="5"/>
      <c r="I8" s="5"/>
      <c r="J8" s="5"/>
      <c r="K8" s="5"/>
      <c r="L8" s="5"/>
      <c r="M8" s="5"/>
      <c r="N8" s="5"/>
      <c r="O8" s="5"/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18.75" x14ac:dyDescent="0.3">
      <c r="A9" s="5"/>
      <c r="B9" s="3">
        <v>30</v>
      </c>
      <c r="C9" s="3">
        <v>0</v>
      </c>
      <c r="D9" s="69">
        <v>16.520833333333332</v>
      </c>
      <c r="E9" s="54">
        <v>0</v>
      </c>
      <c r="F9" s="66">
        <v>22.395833333333332</v>
      </c>
      <c r="G9" s="54">
        <v>0</v>
      </c>
      <c r="H9" s="5"/>
      <c r="I9" s="5"/>
      <c r="J9" s="5"/>
      <c r="K9" s="5"/>
      <c r="L9" s="5"/>
      <c r="M9" s="5"/>
      <c r="N9" s="5"/>
      <c r="O9" s="5"/>
      <c r="P9" s="5"/>
      <c r="Q9" s="5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8.75" x14ac:dyDescent="0.3">
      <c r="A10" s="5"/>
      <c r="B10" s="8"/>
      <c r="C10" s="8"/>
      <c r="D10" s="55"/>
      <c r="E10" s="55"/>
      <c r="F10" s="55"/>
      <c r="G10" s="55"/>
      <c r="H10" s="5"/>
      <c r="I10" s="5"/>
      <c r="J10" s="5"/>
      <c r="K10" s="5"/>
      <c r="L10" s="5"/>
      <c r="M10" s="5"/>
      <c r="N10" s="5"/>
      <c r="O10" s="5"/>
      <c r="P10" s="5"/>
      <c r="Q10" s="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8.75" x14ac:dyDescent="0.3">
      <c r="A11" s="5"/>
      <c r="B11" s="8"/>
      <c r="C11" s="8"/>
      <c r="D11" s="55"/>
      <c r="E11" s="55"/>
      <c r="F11" s="55"/>
      <c r="G11" s="55"/>
      <c r="H11" s="5"/>
      <c r="I11" s="5"/>
      <c r="J11" s="5"/>
      <c r="K11" s="5"/>
      <c r="L11" s="5"/>
      <c r="M11" s="5"/>
      <c r="N11" s="5"/>
      <c r="O11" s="5"/>
      <c r="P11" s="5"/>
      <c r="Q11" s="5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8.75" x14ac:dyDescent="0.3">
      <c r="A12" s="5"/>
      <c r="B12" s="8"/>
      <c r="C12" s="8"/>
      <c r="D12" s="55"/>
      <c r="E12" s="55"/>
      <c r="F12" s="55"/>
      <c r="G12" s="55"/>
      <c r="H12" s="5"/>
      <c r="I12" s="5"/>
      <c r="J12" s="5"/>
      <c r="K12" s="5"/>
      <c r="L12" s="5"/>
      <c r="M12" s="5"/>
      <c r="N12" s="5"/>
      <c r="O12" s="5"/>
      <c r="P12" s="5"/>
      <c r="Q12" s="5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8.75" x14ac:dyDescent="0.3">
      <c r="A13" s="5"/>
      <c r="B13" s="8"/>
      <c r="C13" s="8"/>
      <c r="D13" s="55"/>
      <c r="E13" s="55"/>
      <c r="F13" s="55"/>
      <c r="G13" s="55"/>
      <c r="H13" s="5"/>
      <c r="I13" s="5"/>
      <c r="J13" s="5"/>
      <c r="K13" s="5"/>
      <c r="L13" s="5"/>
      <c r="M13" s="5"/>
      <c r="N13" s="5"/>
      <c r="O13" s="5"/>
      <c r="P13" s="5"/>
      <c r="Q13" s="5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8.75" x14ac:dyDescent="0.3">
      <c r="A14" s="5"/>
      <c r="B14" s="11"/>
      <c r="C14" s="11"/>
      <c r="D14" s="11"/>
      <c r="E14" s="11"/>
      <c r="F14" s="11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18.7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8.75" x14ac:dyDescent="0.3">
      <c r="A16" s="5"/>
      <c r="B16" s="51" t="s">
        <v>11</v>
      </c>
      <c r="C16" s="50"/>
      <c r="D16" s="50"/>
      <c r="E16" s="50"/>
      <c r="F16" s="50"/>
      <c r="G16" s="50"/>
      <c r="H16" s="5"/>
      <c r="I16" s="5"/>
      <c r="J16" s="5"/>
      <c r="K16" s="5"/>
      <c r="L16" s="5"/>
      <c r="M16" s="5"/>
      <c r="N16" s="5"/>
      <c r="O16" s="5"/>
      <c r="P16" s="5"/>
      <c r="Q16" s="5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8.7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20.25" x14ac:dyDescent="0.35">
      <c r="A18" s="5"/>
      <c r="B18" s="49" t="s">
        <v>26</v>
      </c>
      <c r="C18" s="52" t="s">
        <v>33</v>
      </c>
      <c r="D18" s="49" t="s">
        <v>30</v>
      </c>
      <c r="E18" s="52" t="s">
        <v>34</v>
      </c>
      <c r="F18" s="49" t="s">
        <v>31</v>
      </c>
      <c r="G18" s="52" t="s">
        <v>35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8.75" x14ac:dyDescent="0.3">
      <c r="A19" s="5"/>
      <c r="B19" s="3">
        <v>0</v>
      </c>
      <c r="C19" s="3">
        <v>1</v>
      </c>
      <c r="D19" s="3">
        <v>0</v>
      </c>
      <c r="E19" s="3">
        <v>0.5</v>
      </c>
      <c r="F19" s="3">
        <v>0</v>
      </c>
      <c r="G19" s="56">
        <f>1-F20/B20</f>
        <v>0.5700625363583478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8.75" x14ac:dyDescent="0.3">
      <c r="A20" s="5"/>
      <c r="B20" s="3">
        <v>3.82</v>
      </c>
      <c r="C20" s="3">
        <v>0</v>
      </c>
      <c r="D20" s="56">
        <v>1.9081944444444441</v>
      </c>
      <c r="E20" s="3">
        <v>0.5</v>
      </c>
      <c r="F20" s="56">
        <v>1.6423611111111112</v>
      </c>
      <c r="G20" s="56">
        <f>1-F20/B20</f>
        <v>0.5700625363583478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8.75" x14ac:dyDescent="0.3">
      <c r="A21" s="5"/>
      <c r="B21" s="5"/>
      <c r="C21" s="5"/>
      <c r="D21" s="70">
        <v>1.9081944444444441</v>
      </c>
      <c r="E21" s="54">
        <v>0</v>
      </c>
      <c r="F21" s="56">
        <v>1.6423611111111112</v>
      </c>
      <c r="G21" s="54"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8.75" x14ac:dyDescent="0.3">
      <c r="A22" s="5"/>
      <c r="B22" s="8"/>
      <c r="C22" s="8"/>
      <c r="D22" s="55"/>
      <c r="E22" s="55"/>
      <c r="F22" s="55"/>
      <c r="G22" s="55"/>
      <c r="H22" s="5"/>
      <c r="I22" s="5"/>
      <c r="J22" s="5"/>
      <c r="K22" s="5"/>
      <c r="L22" s="5"/>
      <c r="M22" s="5"/>
      <c r="N22" s="5"/>
      <c r="O22" s="5"/>
      <c r="P22" s="5"/>
      <c r="Q22" s="5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8.75" x14ac:dyDescent="0.3">
      <c r="A23" s="5"/>
      <c r="B23" s="8"/>
      <c r="C23" s="8"/>
      <c r="D23" s="55"/>
      <c r="E23" s="55"/>
      <c r="F23" s="55"/>
      <c r="G23" s="55"/>
      <c r="H23" s="5"/>
      <c r="I23" s="5"/>
      <c r="J23" s="5"/>
      <c r="K23" s="5"/>
      <c r="L23" s="5"/>
      <c r="M23" s="5"/>
      <c r="N23" s="5"/>
      <c r="O23" s="5"/>
      <c r="P23" s="5"/>
      <c r="Q23" s="5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8.75" x14ac:dyDescent="0.3">
      <c r="A24" s="5"/>
      <c r="B24" s="8"/>
      <c r="C24" s="8"/>
      <c r="D24" s="55"/>
      <c r="E24" s="55"/>
      <c r="F24" s="55"/>
      <c r="G24" s="55"/>
      <c r="H24" s="5"/>
      <c r="I24" s="5"/>
      <c r="J24" s="5"/>
      <c r="K24" s="5"/>
      <c r="L24" s="5"/>
      <c r="M24" s="5"/>
      <c r="N24" s="5"/>
      <c r="O24" s="5"/>
      <c r="P24" s="5"/>
      <c r="Q24" s="5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8.75" x14ac:dyDescent="0.3">
      <c r="A25" s="5"/>
      <c r="B25" s="8"/>
      <c r="C25" s="8"/>
      <c r="D25" s="55"/>
      <c r="E25" s="55"/>
      <c r="F25" s="55"/>
      <c r="G25" s="55"/>
      <c r="H25" s="5"/>
      <c r="I25" s="5"/>
      <c r="J25" s="5"/>
      <c r="K25" s="5"/>
      <c r="L25" s="5"/>
      <c r="M25" s="5"/>
      <c r="N25" s="5"/>
      <c r="O25" s="5"/>
      <c r="P25" s="5"/>
      <c r="Q25" s="5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8.75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8.75" x14ac:dyDescent="0.3">
      <c r="A28" s="5"/>
      <c r="B28" s="51" t="s">
        <v>10</v>
      </c>
      <c r="C28" s="50"/>
      <c r="D28" s="50"/>
      <c r="E28" s="50"/>
      <c r="F28" s="50"/>
      <c r="G28" s="50"/>
      <c r="H28" s="5"/>
      <c r="I28" s="5"/>
      <c r="J28" s="5"/>
      <c r="K28" s="5"/>
      <c r="L28" s="5"/>
      <c r="M28" s="5"/>
      <c r="N28" s="5"/>
      <c r="O28" s="5"/>
      <c r="P28" s="5"/>
      <c r="Q28" s="5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8.75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20.25" x14ac:dyDescent="0.35">
      <c r="A30" s="5"/>
      <c r="B30" s="49" t="s">
        <v>26</v>
      </c>
      <c r="C30" s="52" t="s">
        <v>33</v>
      </c>
      <c r="D30" s="49" t="s">
        <v>30</v>
      </c>
      <c r="E30" s="52" t="s">
        <v>34</v>
      </c>
      <c r="F30" s="49" t="s">
        <v>31</v>
      </c>
      <c r="G30" s="52" t="s">
        <v>35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8.75" x14ac:dyDescent="0.3">
      <c r="A31" s="5"/>
      <c r="B31" s="3">
        <v>0</v>
      </c>
      <c r="C31" s="3">
        <v>0</v>
      </c>
      <c r="D31" s="3">
        <v>0</v>
      </c>
      <c r="E31" s="3">
        <v>1</v>
      </c>
      <c r="F31" s="3">
        <v>0</v>
      </c>
      <c r="G31" s="56">
        <f>MIN(1,1-(F32-B33)/(B34-B33))</f>
        <v>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8.75" x14ac:dyDescent="0.3">
      <c r="A32" s="5"/>
      <c r="B32" s="3">
        <v>65</v>
      </c>
      <c r="C32" s="3">
        <v>1</v>
      </c>
      <c r="D32" s="66">
        <v>75.034722222222214</v>
      </c>
      <c r="E32" s="3">
        <v>1</v>
      </c>
      <c r="F32" s="66">
        <v>84.826388888888886</v>
      </c>
      <c r="G32" s="56">
        <f>MIN(1,1-(F32-B33)/(B34-B33))</f>
        <v>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8.75" x14ac:dyDescent="0.3">
      <c r="A33" s="8"/>
      <c r="B33" s="3">
        <v>85</v>
      </c>
      <c r="C33" s="3">
        <v>1</v>
      </c>
      <c r="D33" s="69">
        <v>75.034722222222214</v>
      </c>
      <c r="E33" s="54">
        <v>0</v>
      </c>
      <c r="F33" s="66">
        <v>84.826388888888886</v>
      </c>
      <c r="G33" s="54">
        <v>0</v>
      </c>
      <c r="H33" s="5"/>
      <c r="I33" s="5"/>
      <c r="J33" s="5"/>
      <c r="K33" s="5"/>
      <c r="L33" s="5"/>
      <c r="M33" s="5"/>
      <c r="N33" s="5"/>
      <c r="O33" s="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8.75" x14ac:dyDescent="0.3">
      <c r="A34" s="8"/>
      <c r="B34" s="3">
        <v>100</v>
      </c>
      <c r="C34" s="3">
        <v>0</v>
      </c>
      <c r="D34" s="55"/>
      <c r="E34" s="55"/>
      <c r="F34" s="55"/>
      <c r="G34" s="55"/>
      <c r="H34" s="5"/>
      <c r="I34" s="5"/>
      <c r="J34" s="5"/>
      <c r="K34" s="5"/>
      <c r="L34" s="5"/>
      <c r="M34" s="5"/>
      <c r="N34" s="5"/>
      <c r="O34" s="5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8.75" x14ac:dyDescent="0.3">
      <c r="A35" s="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8.75" x14ac:dyDescent="0.3">
      <c r="A36" s="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8.75" x14ac:dyDescent="0.3">
      <c r="A37" s="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8.75" x14ac:dyDescent="0.3">
      <c r="A38" s="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8.75" x14ac:dyDescent="0.3">
      <c r="A39" s="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8.75" x14ac:dyDescent="0.3">
      <c r="A40" s="8"/>
      <c r="B40" s="51" t="s">
        <v>9</v>
      </c>
      <c r="C40" s="50"/>
      <c r="D40" s="50"/>
      <c r="E40" s="50"/>
      <c r="F40" s="50"/>
      <c r="G40" s="50"/>
      <c r="H40" s="5"/>
      <c r="I40" s="5"/>
      <c r="J40" s="5"/>
      <c r="K40" s="5"/>
      <c r="L40" s="5"/>
      <c r="M40" s="5"/>
      <c r="N40" s="5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8.75" x14ac:dyDescent="0.3">
      <c r="A41" s="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20.25" x14ac:dyDescent="0.35">
      <c r="A42" s="8"/>
      <c r="B42" s="49" t="s">
        <v>26</v>
      </c>
      <c r="C42" s="52" t="s">
        <v>33</v>
      </c>
      <c r="D42" s="49" t="s">
        <v>30</v>
      </c>
      <c r="E42" s="52" t="s">
        <v>34</v>
      </c>
      <c r="F42" s="49" t="s">
        <v>31</v>
      </c>
      <c r="G42" s="52" t="s">
        <v>35</v>
      </c>
      <c r="H42" s="5"/>
      <c r="I42" s="5"/>
      <c r="J42" s="5"/>
      <c r="K42" s="5"/>
      <c r="L42" s="5"/>
      <c r="M42" s="5"/>
      <c r="N42" s="5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8.75" x14ac:dyDescent="0.3">
      <c r="A43" s="8"/>
      <c r="B43" s="53">
        <v>0</v>
      </c>
      <c r="C43" s="3">
        <v>1</v>
      </c>
      <c r="D43" s="3">
        <v>0</v>
      </c>
      <c r="E43" s="3">
        <f>1-D44/B46</f>
        <v>0.5</v>
      </c>
      <c r="F43" s="3">
        <v>0</v>
      </c>
      <c r="G43" s="56">
        <f>1-F44/B46</f>
        <v>0.54230769230769238</v>
      </c>
      <c r="H43" s="5"/>
      <c r="I43" s="5"/>
      <c r="J43" s="5"/>
      <c r="K43" s="5"/>
      <c r="L43" s="5"/>
      <c r="M43" s="5"/>
      <c r="N43" s="5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8.75" x14ac:dyDescent="0.3">
      <c r="A44" s="8"/>
      <c r="B44" s="53">
        <v>50000</v>
      </c>
      <c r="C44" s="56">
        <f>1-B44/B46</f>
        <v>0.23076923076923073</v>
      </c>
      <c r="D44" s="53">
        <v>32500</v>
      </c>
      <c r="E44" s="3">
        <f>1-D44/B46</f>
        <v>0.5</v>
      </c>
      <c r="F44" s="53">
        <v>29750</v>
      </c>
      <c r="G44" s="56">
        <f>1-F44/B46</f>
        <v>0.54230769230769238</v>
      </c>
      <c r="H44" s="5"/>
      <c r="I44" s="5"/>
      <c r="J44" s="5"/>
      <c r="K44" s="5"/>
      <c r="L44" s="5"/>
      <c r="M44" s="5"/>
      <c r="N44" s="5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8.75" x14ac:dyDescent="0.3">
      <c r="A45" s="8"/>
      <c r="B45" s="53">
        <v>50000</v>
      </c>
      <c r="C45" s="3">
        <v>0</v>
      </c>
      <c r="D45" s="53">
        <v>32500</v>
      </c>
      <c r="E45" s="54">
        <v>0</v>
      </c>
      <c r="F45" s="53">
        <v>29750</v>
      </c>
      <c r="G45" s="54">
        <v>0</v>
      </c>
      <c r="H45" s="5"/>
      <c r="I45" s="5"/>
      <c r="J45" s="5"/>
      <c r="K45" s="5"/>
      <c r="L45" s="5"/>
      <c r="M45" s="5"/>
      <c r="N45" s="5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8.75" x14ac:dyDescent="0.3">
      <c r="A46" s="8"/>
      <c r="B46" s="53">
        <v>65000</v>
      </c>
      <c r="C46" s="3">
        <v>0</v>
      </c>
      <c r="D46" s="55"/>
      <c r="E46" s="55"/>
      <c r="F46" s="55"/>
      <c r="G46" s="55"/>
      <c r="H46" s="5"/>
      <c r="I46" s="5"/>
      <c r="J46" s="5"/>
      <c r="K46" s="5"/>
      <c r="L46" s="5"/>
      <c r="M46" s="5"/>
      <c r="N46" s="5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8.75" x14ac:dyDescent="0.3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8.75" x14ac:dyDescent="0.3">
      <c r="A48" s="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8.75" x14ac:dyDescent="0.3">
      <c r="A49" s="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8.75" x14ac:dyDescent="0.3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8.75" x14ac:dyDescent="0.3">
      <c r="A51" s="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8.75" x14ac:dyDescent="0.3">
      <c r="A52" s="8"/>
      <c r="B52" s="51" t="s">
        <v>8</v>
      </c>
      <c r="C52" s="50"/>
      <c r="D52" s="50"/>
      <c r="E52" s="50"/>
      <c r="F52" s="50"/>
      <c r="G52" s="50"/>
      <c r="H52" s="5"/>
      <c r="I52" s="5"/>
      <c r="J52" s="5"/>
      <c r="K52" s="5"/>
      <c r="L52" s="5"/>
      <c r="M52" s="5"/>
      <c r="N52" s="5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8.75" x14ac:dyDescent="0.3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20.25" x14ac:dyDescent="0.35">
      <c r="A54" s="8"/>
      <c r="B54" s="49" t="s">
        <v>26</v>
      </c>
      <c r="C54" s="52" t="s">
        <v>33</v>
      </c>
      <c r="D54" s="49" t="s">
        <v>30</v>
      </c>
      <c r="E54" s="52" t="s">
        <v>34</v>
      </c>
      <c r="F54" s="49" t="s">
        <v>31</v>
      </c>
      <c r="G54" s="52" t="s">
        <v>35</v>
      </c>
      <c r="H54" s="5"/>
      <c r="I54" s="5"/>
      <c r="J54" s="5"/>
      <c r="K54" s="5"/>
      <c r="L54" s="5"/>
      <c r="M54" s="5"/>
      <c r="N54" s="5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8.75" x14ac:dyDescent="0.3">
      <c r="A55" s="8"/>
      <c r="B55" s="53">
        <v>0</v>
      </c>
      <c r="C55" s="3">
        <v>1</v>
      </c>
      <c r="D55" s="3">
        <v>0</v>
      </c>
      <c r="E55" s="3">
        <v>0.5</v>
      </c>
      <c r="F55" s="3">
        <v>0</v>
      </c>
      <c r="G55" s="56">
        <f>1-F56/B56</f>
        <v>0.55904970217214855</v>
      </c>
      <c r="H55" s="5"/>
      <c r="I55" s="5"/>
      <c r="J55" s="5"/>
      <c r="K55" s="5"/>
      <c r="L55" s="5"/>
      <c r="M55" s="5"/>
      <c r="N55" s="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8.75" x14ac:dyDescent="0.3">
      <c r="A56" s="8"/>
      <c r="B56" s="53">
        <v>226156</v>
      </c>
      <c r="C56" s="3">
        <v>0</v>
      </c>
      <c r="D56" s="53">
        <v>113078.24222222221</v>
      </c>
      <c r="E56" s="3">
        <v>0.5</v>
      </c>
      <c r="F56" s="53">
        <v>99723.555555555562</v>
      </c>
      <c r="G56" s="56">
        <f>1-F56/B56</f>
        <v>0.55904970217214855</v>
      </c>
      <c r="H56" s="5"/>
      <c r="I56" s="5"/>
      <c r="J56" s="5"/>
      <c r="K56" s="5"/>
      <c r="L56" s="5"/>
      <c r="M56" s="5"/>
      <c r="N56" s="5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8.75" x14ac:dyDescent="0.3">
      <c r="A57" s="8"/>
      <c r="B57" s="5"/>
      <c r="C57" s="5"/>
      <c r="D57" s="53">
        <v>113078.24222222221</v>
      </c>
      <c r="E57" s="54">
        <v>0</v>
      </c>
      <c r="F57" s="53">
        <v>99723.555555555562</v>
      </c>
      <c r="G57" s="54">
        <v>0</v>
      </c>
      <c r="H57" s="5"/>
      <c r="I57" s="5"/>
      <c r="J57" s="5"/>
      <c r="K57" s="5"/>
      <c r="L57" s="5"/>
      <c r="M57" s="5"/>
      <c r="N57" s="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8.75" x14ac:dyDescent="0.3">
      <c r="A58" s="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8.75" x14ac:dyDescent="0.3">
      <c r="A59" s="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8.75" x14ac:dyDescent="0.3">
      <c r="A60" s="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8.75" x14ac:dyDescent="0.3">
      <c r="A61" s="8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8.75" x14ac:dyDescent="0.3">
      <c r="A62" s="8"/>
      <c r="B62" s="8"/>
      <c r="C62" s="8"/>
      <c r="D62" s="8"/>
      <c r="E62" s="8"/>
      <c r="F62" s="8"/>
      <c r="G62" s="8"/>
      <c r="H62" s="5"/>
      <c r="I62" s="5"/>
      <c r="J62" s="5"/>
      <c r="K62" s="5"/>
      <c r="L62" s="5"/>
      <c r="M62" s="5"/>
      <c r="N62" s="5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8.75" x14ac:dyDescent="0.3">
      <c r="A63" s="8"/>
      <c r="B63" s="8"/>
      <c r="C63" s="8"/>
      <c r="D63" s="8"/>
      <c r="E63" s="8"/>
      <c r="F63" s="8"/>
      <c r="G63" s="8"/>
      <c r="H63" s="5"/>
      <c r="I63" s="5"/>
      <c r="J63" s="5"/>
      <c r="K63" s="5"/>
      <c r="L63" s="5"/>
      <c r="M63" s="5"/>
      <c r="N63" s="5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8.75" x14ac:dyDescent="0.3">
      <c r="A64" s="8"/>
      <c r="B64" s="51" t="s">
        <v>28</v>
      </c>
      <c r="C64" s="50"/>
      <c r="D64" s="50"/>
      <c r="E64" s="50"/>
      <c r="F64" s="50"/>
      <c r="G64" s="50"/>
      <c r="H64" s="5"/>
      <c r="I64" s="5"/>
      <c r="J64" s="5"/>
      <c r="K64" s="5"/>
      <c r="L64" s="5"/>
      <c r="M64" s="5"/>
      <c r="N64" s="5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8.75" x14ac:dyDescent="0.3">
      <c r="A65" s="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20.25" x14ac:dyDescent="0.35">
      <c r="A66" s="8"/>
      <c r="B66" s="49" t="s">
        <v>26</v>
      </c>
      <c r="C66" s="52" t="s">
        <v>33</v>
      </c>
      <c r="D66" s="49" t="s">
        <v>30</v>
      </c>
      <c r="E66" s="52" t="s">
        <v>34</v>
      </c>
      <c r="F66" s="49" t="s">
        <v>31</v>
      </c>
      <c r="G66" s="52" t="s">
        <v>35</v>
      </c>
      <c r="H66" s="5"/>
      <c r="I66" s="5"/>
      <c r="J66" s="5"/>
      <c r="K66" s="5"/>
      <c r="L66" s="5"/>
      <c r="M66" s="5"/>
      <c r="N66" s="5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8.75" x14ac:dyDescent="0.3">
      <c r="A67" s="8"/>
      <c r="B67" s="53">
        <v>0</v>
      </c>
      <c r="C67" s="3">
        <v>1</v>
      </c>
      <c r="D67" s="3">
        <v>0</v>
      </c>
      <c r="E67" s="56">
        <f>1-D68/B68</f>
        <v>0.74728201881546252</v>
      </c>
      <c r="F67" s="3">
        <v>0</v>
      </c>
      <c r="G67" s="56">
        <f>1-F68/B68</f>
        <v>0.77625383216838495</v>
      </c>
      <c r="H67" s="5"/>
      <c r="I67" s="5"/>
      <c r="J67" s="5"/>
      <c r="K67" s="5"/>
      <c r="L67" s="5"/>
      <c r="M67" s="5"/>
      <c r="N67" s="5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8.75" x14ac:dyDescent="0.3">
      <c r="A68" s="8"/>
      <c r="B68" s="53">
        <v>75</v>
      </c>
      <c r="C68" s="3">
        <v>0</v>
      </c>
      <c r="D68" s="67">
        <v>18.953848588840305</v>
      </c>
      <c r="E68" s="56">
        <f>1-D68/B68</f>
        <v>0.74728201881546252</v>
      </c>
      <c r="F68" s="67">
        <v>16.780962587371128</v>
      </c>
      <c r="G68" s="56">
        <f>1-F68/B68</f>
        <v>0.77625383216838495</v>
      </c>
      <c r="H68" s="5"/>
      <c r="I68" s="5"/>
      <c r="J68" s="5"/>
      <c r="K68" s="5"/>
      <c r="L68" s="5"/>
      <c r="M68" s="5"/>
      <c r="N68" s="5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8.75" x14ac:dyDescent="0.3">
      <c r="A69" s="8"/>
      <c r="B69" s="5"/>
      <c r="C69" s="5"/>
      <c r="D69" s="68">
        <v>18.953848588840305</v>
      </c>
      <c r="E69" s="54">
        <v>0</v>
      </c>
      <c r="F69" s="68">
        <v>16.780962587371128</v>
      </c>
      <c r="G69" s="54">
        <v>0</v>
      </c>
      <c r="H69" s="5"/>
      <c r="I69" s="5"/>
      <c r="J69" s="5"/>
      <c r="K69" s="5"/>
      <c r="L69" s="5"/>
      <c r="M69" s="5"/>
      <c r="N69" s="5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8.75" x14ac:dyDescent="0.3">
      <c r="A70" s="8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8.75" x14ac:dyDescent="0.3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8.75" x14ac:dyDescent="0.3">
      <c r="A72" s="8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8.75" x14ac:dyDescent="0.3">
      <c r="A73" s="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8.75" x14ac:dyDescent="0.3">
      <c r="A74" s="8"/>
      <c r="B74" s="8"/>
      <c r="C74" s="8"/>
      <c r="D74" s="8"/>
      <c r="E74" s="8"/>
      <c r="F74" s="8"/>
      <c r="G74" s="8"/>
      <c r="H74" s="5"/>
      <c r="I74" s="5"/>
      <c r="J74" s="5"/>
      <c r="K74" s="5"/>
      <c r="L74" s="5"/>
      <c r="M74" s="5"/>
      <c r="N74" s="5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8.75" x14ac:dyDescent="0.3">
      <c r="A75" s="8"/>
      <c r="B75" s="8"/>
      <c r="C75" s="8"/>
      <c r="D75" s="8"/>
      <c r="E75" s="8"/>
      <c r="F75" s="8"/>
      <c r="G75" s="8"/>
      <c r="H75" s="5"/>
      <c r="I75" s="5"/>
      <c r="J75" s="5"/>
      <c r="K75" s="5"/>
      <c r="L75" s="5"/>
      <c r="M75" s="5"/>
      <c r="N75" s="5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</sheetData>
  <mergeCells count="4">
    <mergeCell ref="I2:N2"/>
    <mergeCell ref="P2:U2"/>
    <mergeCell ref="W2:AB2"/>
    <mergeCell ref="B2:G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/>
  </sheetViews>
  <sheetFormatPr baseColWidth="10" defaultRowHeight="15" x14ac:dyDescent="0.25"/>
  <cols>
    <col min="1" max="1" width="4" customWidth="1"/>
    <col min="2" max="2" width="31" bestFit="1" customWidth="1"/>
    <col min="3" max="3" width="10.85546875" bestFit="1" customWidth="1"/>
    <col min="4" max="4" width="5.85546875" bestFit="1" customWidth="1"/>
    <col min="5" max="5" width="11" bestFit="1" customWidth="1"/>
    <col min="6" max="6" width="12.42578125" bestFit="1" customWidth="1"/>
    <col min="7" max="7" width="16.5703125" bestFit="1" customWidth="1"/>
    <col min="8" max="8" width="13.140625" bestFit="1" customWidth="1"/>
    <col min="9" max="9" width="13.5703125" bestFit="1" customWidth="1"/>
    <col min="10" max="10" width="18.7109375" bestFit="1" customWidth="1"/>
    <col min="11" max="11" width="3.85546875" customWidth="1"/>
  </cols>
  <sheetData>
    <row r="1" spans="1:17" ht="18.7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39" customHeight="1" x14ac:dyDescent="0.25">
      <c r="A2" s="10"/>
      <c r="B2" s="10"/>
      <c r="C2" s="10"/>
      <c r="D2" s="10"/>
      <c r="E2" s="80" t="s">
        <v>39</v>
      </c>
      <c r="F2" s="80"/>
      <c r="G2" s="80"/>
      <c r="H2" s="81" t="s">
        <v>43</v>
      </c>
      <c r="I2" s="82"/>
      <c r="J2" s="82"/>
      <c r="K2" s="10"/>
      <c r="L2" s="10"/>
      <c r="M2" s="10"/>
      <c r="N2" s="10"/>
      <c r="O2" s="10"/>
      <c r="P2" s="10"/>
      <c r="Q2" s="10"/>
    </row>
    <row r="3" spans="1:17" ht="20.25" x14ac:dyDescent="0.25">
      <c r="A3" s="10"/>
      <c r="B3" s="44" t="s">
        <v>42</v>
      </c>
      <c r="C3" s="45" t="s">
        <v>21</v>
      </c>
      <c r="D3" s="43" t="s">
        <v>18</v>
      </c>
      <c r="E3" s="46" t="s">
        <v>30</v>
      </c>
      <c r="F3" s="46" t="s">
        <v>34</v>
      </c>
      <c r="G3" s="46" t="s">
        <v>37</v>
      </c>
      <c r="H3" s="46" t="s">
        <v>44</v>
      </c>
      <c r="I3" s="46" t="s">
        <v>45</v>
      </c>
      <c r="J3" s="46" t="s">
        <v>46</v>
      </c>
      <c r="K3" s="10"/>
      <c r="L3" s="10"/>
      <c r="M3" s="10"/>
      <c r="N3" s="10"/>
      <c r="O3" s="10"/>
      <c r="P3" s="10"/>
      <c r="Q3" s="10"/>
    </row>
    <row r="4" spans="1:17" ht="18.75" x14ac:dyDescent="0.25">
      <c r="A4" s="10"/>
      <c r="B4" s="71" t="str">
        <f>Gewichtung!B12</f>
        <v>Zykluszeit</v>
      </c>
      <c r="C4" s="72" t="s">
        <v>27</v>
      </c>
      <c r="D4" s="41">
        <f>Gewichtung!L12</f>
        <v>0.1032510535821794</v>
      </c>
      <c r="E4" s="47">
        <f>Wertfunktionen!D8</f>
        <v>16.520833333333332</v>
      </c>
      <c r="F4" s="15">
        <f>Wertfunktionen!E8</f>
        <v>0.67395833333333344</v>
      </c>
      <c r="G4" s="57">
        <f>D4*F4</f>
        <v>6.9586907987156332E-2</v>
      </c>
      <c r="H4" s="47">
        <f>Wertfunktionen!F8</f>
        <v>22.395833333333332</v>
      </c>
      <c r="I4" s="15">
        <f>Wertfunktionen!G8</f>
        <v>0.38020833333333337</v>
      </c>
      <c r="J4" s="57">
        <f>D4*I4</f>
        <v>3.9256910997391127E-2</v>
      </c>
      <c r="K4" s="10"/>
      <c r="L4" s="10"/>
      <c r="M4" s="10"/>
      <c r="N4" s="10"/>
      <c r="O4" s="10"/>
      <c r="P4" s="10"/>
      <c r="Q4" s="10"/>
    </row>
    <row r="5" spans="1:17" ht="18.75" x14ac:dyDescent="0.25">
      <c r="A5" s="10"/>
      <c r="B5" s="71" t="str">
        <f>Gewichtung!B13</f>
        <v>Anzahl Mitarbeiter</v>
      </c>
      <c r="C5" s="72" t="s">
        <v>22</v>
      </c>
      <c r="D5" s="41">
        <f>Gewichtung!L13</f>
        <v>0.1032510535821794</v>
      </c>
      <c r="E5" s="48">
        <f>Wertfunktionen!D20</f>
        <v>1.9081944444444441</v>
      </c>
      <c r="F5" s="15">
        <f>Wertfunktionen!E20</f>
        <v>0.5</v>
      </c>
      <c r="G5" s="57">
        <f t="shared" ref="G5:G9" si="0">D5*F5</f>
        <v>5.1625526791089699E-2</v>
      </c>
      <c r="H5" s="48">
        <f>Wertfunktionen!F20</f>
        <v>1.6423611111111112</v>
      </c>
      <c r="I5" s="15">
        <f>Wertfunktionen!G20</f>
        <v>0.5700625363583478</v>
      </c>
      <c r="J5" s="57">
        <f t="shared" ref="J5:J9" si="1">D5*I5</f>
        <v>5.8859557486728858E-2</v>
      </c>
      <c r="K5" s="10"/>
      <c r="L5" s="10"/>
      <c r="M5" s="10"/>
      <c r="N5" s="10"/>
      <c r="O5" s="10"/>
      <c r="P5" s="10"/>
      <c r="Q5" s="10"/>
    </row>
    <row r="6" spans="1:17" ht="18.75" x14ac:dyDescent="0.25">
      <c r="A6" s="10"/>
      <c r="B6" s="71" t="str">
        <f>Gewichtung!B14</f>
        <v>Gesamtnutzungsgrad</v>
      </c>
      <c r="C6" s="72" t="s">
        <v>23</v>
      </c>
      <c r="D6" s="41">
        <f>Gewichtung!L14</f>
        <v>3.7025888019265506E-2</v>
      </c>
      <c r="E6" s="47">
        <f>Wertfunktionen!D32</f>
        <v>75.034722222222214</v>
      </c>
      <c r="F6" s="15">
        <f>Wertfunktionen!E32</f>
        <v>1</v>
      </c>
      <c r="G6" s="57">
        <f t="shared" si="0"/>
        <v>3.7025888019265506E-2</v>
      </c>
      <c r="H6" s="47">
        <f>Wertfunktionen!F32</f>
        <v>84.826388888888886</v>
      </c>
      <c r="I6" s="15">
        <f>Wertfunktionen!G32</f>
        <v>1</v>
      </c>
      <c r="J6" s="57">
        <f t="shared" si="1"/>
        <v>3.7025888019265506E-2</v>
      </c>
      <c r="K6" s="10"/>
      <c r="L6" s="10"/>
      <c r="M6" s="10"/>
      <c r="N6" s="10"/>
      <c r="O6" s="10"/>
      <c r="P6" s="10"/>
      <c r="Q6" s="10"/>
    </row>
    <row r="7" spans="1:17" ht="18.75" x14ac:dyDescent="0.25">
      <c r="A7" s="10"/>
      <c r="B7" s="71" t="str">
        <f>Gewichtung!B15</f>
        <v>Investitionskosten Gesamt</v>
      </c>
      <c r="C7" s="72" t="s">
        <v>24</v>
      </c>
      <c r="D7" s="41">
        <f>Gewichtung!L15</f>
        <v>0.1032510535821794</v>
      </c>
      <c r="E7" s="42">
        <f>Wertfunktionen!D44</f>
        <v>32500</v>
      </c>
      <c r="F7" s="15">
        <f>Wertfunktionen!E44</f>
        <v>0.5</v>
      </c>
      <c r="G7" s="57">
        <f t="shared" si="0"/>
        <v>5.1625526791089699E-2</v>
      </c>
      <c r="H7" s="42">
        <f>Wertfunktionen!F44</f>
        <v>29750</v>
      </c>
      <c r="I7" s="15">
        <f>Wertfunktionen!G44</f>
        <v>0.54230769230769238</v>
      </c>
      <c r="J7" s="57">
        <f t="shared" si="1"/>
        <v>5.5993840596489604E-2</v>
      </c>
      <c r="K7" s="10"/>
      <c r="L7" s="10"/>
      <c r="M7" s="10"/>
      <c r="N7" s="10"/>
      <c r="O7" s="10"/>
      <c r="P7" s="10"/>
      <c r="Q7" s="10"/>
    </row>
    <row r="8" spans="1:17" ht="18.75" x14ac:dyDescent="0.25">
      <c r="A8" s="10"/>
      <c r="B8" s="71" t="str">
        <f>Gewichtung!B16</f>
        <v>Betriebskosten</v>
      </c>
      <c r="C8" s="72" t="s">
        <v>24</v>
      </c>
      <c r="D8" s="41">
        <f>Gewichtung!L16</f>
        <v>0.41089704996989762</v>
      </c>
      <c r="E8" s="42">
        <f>Wertfunktionen!D56</f>
        <v>113078.24222222221</v>
      </c>
      <c r="F8" s="15">
        <f>Wertfunktionen!E56</f>
        <v>0.5</v>
      </c>
      <c r="G8" s="57">
        <f t="shared" si="0"/>
        <v>0.20544852498494881</v>
      </c>
      <c r="H8" s="42">
        <f>Wertfunktionen!F56</f>
        <v>99723.555555555562</v>
      </c>
      <c r="I8" s="15">
        <f>Wertfunktionen!G56</f>
        <v>0.55904970217214855</v>
      </c>
      <c r="J8" s="57">
        <f t="shared" si="1"/>
        <v>0.22971187340908572</v>
      </c>
      <c r="K8" s="10"/>
      <c r="L8" s="10"/>
      <c r="M8" s="10"/>
      <c r="N8" s="10"/>
      <c r="O8" s="10"/>
      <c r="P8" s="10"/>
      <c r="Q8" s="10"/>
    </row>
    <row r="9" spans="1:17" ht="18.75" x14ac:dyDescent="0.25">
      <c r="A9" s="10"/>
      <c r="B9" s="71" t="str">
        <f>Gewichtung!B17</f>
        <v>Punktwert MLT</v>
      </c>
      <c r="C9" s="72" t="s">
        <v>25</v>
      </c>
      <c r="D9" s="41">
        <f>Gewichtung!L17</f>
        <v>0.24232390126429862</v>
      </c>
      <c r="E9" s="42">
        <f>Wertfunktionen!D68</f>
        <v>18.953848588840305</v>
      </c>
      <c r="F9" s="15">
        <f>Wertfunktionen!E68</f>
        <v>0.74728201881546252</v>
      </c>
      <c r="G9" s="57">
        <f t="shared" si="0"/>
        <v>0.18108429414402388</v>
      </c>
      <c r="H9" s="42">
        <f>Wertfunktionen!F68</f>
        <v>16.780962587371128</v>
      </c>
      <c r="I9" s="15">
        <f>Wertfunktionen!G68</f>
        <v>0.77625383216838495</v>
      </c>
      <c r="J9" s="57">
        <f t="shared" si="1"/>
        <v>0.18810485698240514</v>
      </c>
      <c r="K9" s="10"/>
      <c r="L9" s="10"/>
      <c r="M9" s="10"/>
      <c r="N9" s="10"/>
      <c r="O9" s="10"/>
      <c r="P9" s="10"/>
      <c r="Q9" s="10"/>
    </row>
    <row r="10" spans="1:17" ht="18.75" x14ac:dyDescent="0.25">
      <c r="A10" s="10"/>
      <c r="B10" s="10"/>
      <c r="C10" s="10"/>
      <c r="D10" s="10"/>
      <c r="E10" s="10"/>
      <c r="F10" s="10"/>
      <c r="G10" s="59" t="s">
        <v>29</v>
      </c>
      <c r="H10" s="10"/>
      <c r="I10" s="10"/>
      <c r="J10" s="59" t="s">
        <v>29</v>
      </c>
      <c r="K10" s="10"/>
      <c r="L10" s="10"/>
      <c r="M10" s="10"/>
      <c r="N10" s="10"/>
      <c r="O10" s="10"/>
      <c r="P10" s="10"/>
      <c r="Q10" s="10"/>
    </row>
    <row r="11" spans="1:17" ht="20.25" x14ac:dyDescent="0.25">
      <c r="A11" s="10"/>
      <c r="B11" s="10"/>
      <c r="C11" s="10"/>
      <c r="E11" s="61"/>
      <c r="F11" s="62" t="s">
        <v>36</v>
      </c>
      <c r="G11" s="58">
        <f>SUM(G4:G9)</f>
        <v>0.59639666871757391</v>
      </c>
      <c r="H11" s="40"/>
      <c r="I11" s="62" t="s">
        <v>47</v>
      </c>
      <c r="J11" s="58">
        <f>SUM(J4:J9)</f>
        <v>0.60895292749136587</v>
      </c>
      <c r="K11" s="10"/>
      <c r="L11" s="10"/>
      <c r="M11" s="10"/>
      <c r="N11" s="10"/>
      <c r="O11" s="10"/>
      <c r="P11" s="10"/>
      <c r="Q11" s="10"/>
    </row>
    <row r="12" spans="1:17" ht="18.75" x14ac:dyDescent="0.25">
      <c r="A12" s="10"/>
      <c r="B12" s="10"/>
      <c r="C12" s="10"/>
      <c r="D12" s="62"/>
      <c r="E12" s="10"/>
      <c r="F12" s="10"/>
      <c r="G12" s="60"/>
      <c r="H12" s="40"/>
      <c r="I12" s="40"/>
      <c r="J12" s="58"/>
      <c r="K12" s="10"/>
      <c r="L12" s="10"/>
      <c r="M12" s="10"/>
      <c r="N12" s="10"/>
      <c r="O12" s="10"/>
      <c r="P12" s="10"/>
      <c r="Q12" s="10"/>
    </row>
    <row r="13" spans="1:17" ht="18.7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8.7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8.7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8.7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8.7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8.7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</sheetData>
  <mergeCells count="2">
    <mergeCell ref="E2:G2"/>
    <mergeCell ref="H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Gewichtung</vt:lpstr>
      <vt:lpstr>Wertfunktionen</vt:lpstr>
      <vt:lpstr>Nutzwerte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2017-04-10T05:41:53Z</dcterms:modified>
</cp:coreProperties>
</file>