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Drittmittelprojekte\Allgemeines\Stundensätze\Kalkulation 2025\"/>
    </mc:Choice>
  </mc:AlternateContent>
  <xr:revisionPtr revIDLastSave="0" documentId="13_ncr:1_{FF56FFD2-049D-4739-8054-11D6F9732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ion" sheetId="1" r:id="rId1"/>
    <sheet name="Personalkosten" sheetId="2" r:id="rId2"/>
    <sheet name="Lehreinheit" sheetId="3" r:id="rId3"/>
  </sheets>
  <definedNames>
    <definedName name="Abfrage_von_Microsoft_Access_Datenbank" localSheetId="2">Lehreinheit!#REF!</definedName>
    <definedName name="Lehreinheit">Lehreinheit!$A$2:$A$22</definedName>
    <definedName name="Tagessätze">Personalkosten!$F$5:$F$8</definedName>
    <definedName name="TVL">Personalkosten!$A$5:$A$21</definedName>
  </definedNames>
  <calcPr calcId="191029"/>
  <customWorkbookViews>
    <customWorkbookView name="Freund, Andreas - Persönliche Ansicht" guid="{21DFDC2F-AE86-4BAA-9B50-C71998B2C870}" mergeInterval="0" personalView="1" maximized="1" windowWidth="1920" windowHeight="89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1" i="2"/>
  <c r="C20" i="2"/>
  <c r="C19" i="2"/>
  <c r="C18" i="2"/>
  <c r="C17" i="2"/>
  <c r="C16" i="2"/>
  <c r="C14" i="2"/>
  <c r="C15" i="2"/>
  <c r="C13" i="2"/>
  <c r="C12" i="2"/>
  <c r="C11" i="2"/>
  <c r="C10" i="2"/>
  <c r="C9" i="2"/>
  <c r="C8" i="2"/>
  <c r="C7" i="2"/>
  <c r="C6" i="2"/>
  <c r="C5" i="2"/>
  <c r="D49" i="1"/>
  <c r="H74" i="1" l="1"/>
  <c r="D74" i="1"/>
  <c r="D73" i="1"/>
  <c r="H73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55" i="1"/>
  <c r="H55" i="1" s="1"/>
  <c r="D54" i="1"/>
  <c r="H54" i="1" s="1"/>
  <c r="D53" i="1"/>
  <c r="H53" i="1" s="1"/>
  <c r="D52" i="1"/>
  <c r="H52" i="1" s="1"/>
  <c r="D51" i="1"/>
  <c r="H51" i="1" s="1"/>
  <c r="D50" i="1"/>
  <c r="H50" i="1" s="1"/>
  <c r="H49" i="1"/>
  <c r="D61" i="1"/>
  <c r="H61" i="1" s="1"/>
  <c r="E165" i="1" l="1"/>
  <c r="E166" i="1"/>
  <c r="E167" i="1"/>
  <c r="E164" i="1"/>
  <c r="E168" i="1" l="1"/>
  <c r="H19" i="1" s="1"/>
  <c r="B142" i="1" l="1"/>
  <c r="D142" i="1" l="1"/>
  <c r="F129" i="1" l="1"/>
  <c r="E9" i="1"/>
  <c r="F9" i="1" s="1"/>
  <c r="D143" i="1" l="1"/>
  <c r="D144" i="1"/>
  <c r="D145" i="1"/>
  <c r="D146" i="1"/>
  <c r="H147" i="1"/>
  <c r="F141" i="1" l="1"/>
  <c r="D141" i="1"/>
  <c r="B146" i="1"/>
  <c r="B145" i="1"/>
  <c r="B144" i="1"/>
  <c r="B143" i="1"/>
  <c r="C176" i="1"/>
  <c r="C177" i="1"/>
  <c r="C178" i="1"/>
  <c r="C175" i="1"/>
  <c r="D180" i="1"/>
  <c r="E180" i="1"/>
  <c r="C180" i="1"/>
  <c r="H109" i="1"/>
  <c r="H110" i="1"/>
  <c r="H111" i="1"/>
  <c r="H108" i="1"/>
  <c r="H112" i="1"/>
  <c r="H113" i="1"/>
  <c r="H114" i="1"/>
  <c r="E91" i="1"/>
  <c r="D91" i="1"/>
  <c r="C91" i="1"/>
  <c r="C89" i="1"/>
  <c r="C88" i="1"/>
  <c r="C87" i="1"/>
  <c r="C86" i="1"/>
  <c r="H75" i="1" l="1"/>
  <c r="H29" i="1" s="1"/>
  <c r="H56" i="1"/>
  <c r="H115" i="1"/>
  <c r="H17" i="1" s="1"/>
  <c r="H68" i="1"/>
  <c r="H28" i="1" l="1"/>
  <c r="H16" i="1"/>
  <c r="H130" i="1"/>
  <c r="F144" i="1" s="1"/>
  <c r="H144" i="1" s="1"/>
  <c r="F130" i="1"/>
  <c r="C136" i="1" s="1"/>
  <c r="F131" i="1"/>
  <c r="C137" i="1" s="1"/>
  <c r="H131" i="1"/>
  <c r="F145" i="1" s="1"/>
  <c r="H145" i="1" s="1"/>
  <c r="F132" i="1"/>
  <c r="C138" i="1" s="1"/>
  <c r="H132" i="1"/>
  <c r="F146" i="1" s="1"/>
  <c r="H146" i="1" s="1"/>
  <c r="C135" i="1"/>
  <c r="H129" i="1"/>
  <c r="F143" i="1" s="1"/>
  <c r="H143" i="1" s="1"/>
  <c r="F128" i="1"/>
  <c r="C134" i="1" s="1"/>
  <c r="H128" i="1"/>
  <c r="F142" i="1" s="1"/>
  <c r="H142" i="1" s="1"/>
  <c r="H148" i="1" l="1"/>
  <c r="H18" i="1" s="1"/>
  <c r="H24" i="1" s="1"/>
  <c r="H33" i="1" s="1"/>
  <c r="H35" i="1" s="1"/>
  <c r="H37" i="1" s="1"/>
  <c r="H39" i="1" l="1"/>
  <c r="H41" i="1" s="1"/>
</calcChain>
</file>

<file path=xl/sharedStrings.xml><?xml version="1.0" encoding="utf-8"?>
<sst xmlns="http://schemas.openxmlformats.org/spreadsheetml/2006/main" count="202" uniqueCount="160">
  <si>
    <t>Direkte Kosten</t>
  </si>
  <si>
    <t xml:space="preserve">Personal  </t>
  </si>
  <si>
    <t>Verbrauchsmaterialien</t>
  </si>
  <si>
    <t>Reise- und Aufenthaltskosten</t>
  </si>
  <si>
    <t xml:space="preserve">Unterverträge </t>
  </si>
  <si>
    <t>Indirekte Kosten</t>
  </si>
  <si>
    <t xml:space="preserve">Totale Kosten </t>
  </si>
  <si>
    <t>Preis der Dienstleistung (netto)</t>
  </si>
  <si>
    <t>Preis der Dienstleistung (brutto)</t>
  </si>
  <si>
    <t>Von</t>
  </si>
  <si>
    <t>Bis</t>
  </si>
  <si>
    <t>Monate</t>
  </si>
  <si>
    <t>Personalvollkosten (PVK) je Stunde</t>
  </si>
  <si>
    <t>WHK</t>
  </si>
  <si>
    <t>SHK</t>
  </si>
  <si>
    <t>Gerät abrechenbar in Laufzeit</t>
  </si>
  <si>
    <t>Sonstige direkte Kosten</t>
  </si>
  <si>
    <t>Gewinn (% der totalen Kosten)</t>
  </si>
  <si>
    <t>USt (19%)</t>
  </si>
  <si>
    <t>Projektbezeichnung:</t>
  </si>
  <si>
    <t>Projektleiter:</t>
  </si>
  <si>
    <t>Budgetkalkulation</t>
  </si>
  <si>
    <t>Fakultät:</t>
  </si>
  <si>
    <t>Lehreinheit</t>
  </si>
  <si>
    <t>Lehreinheit:</t>
  </si>
  <si>
    <t>Summe der Personalkosten (Professoren)</t>
  </si>
  <si>
    <t>Einstufung</t>
  </si>
  <si>
    <t>Personalkostenübersicht für die Dienststelle  2630</t>
  </si>
  <si>
    <t>013 Evangelische Theologie</t>
  </si>
  <si>
    <t>012 Philosophie</t>
  </si>
  <si>
    <t>014 Katholische Theologie</t>
  </si>
  <si>
    <t>015 Sozialwissenschaften</t>
  </si>
  <si>
    <t>016 Geschichte</t>
  </si>
  <si>
    <t>032 Anglistik</t>
  </si>
  <si>
    <t>033 Germanistik</t>
  </si>
  <si>
    <t>034 Romanistik</t>
  </si>
  <si>
    <t>035 Medienwissenschaften</t>
  </si>
  <si>
    <t>042 Kunst</t>
  </si>
  <si>
    <t>043 Musik</t>
  </si>
  <si>
    <t>052 Wirtschaftsrecht</t>
  </si>
  <si>
    <t>054 Wirtschaftswissenschaften</t>
  </si>
  <si>
    <t>062 Mathematik</t>
  </si>
  <si>
    <t>072 Physik</t>
  </si>
  <si>
    <t>092 / 093 Architektur</t>
  </si>
  <si>
    <t>102 Bauingenieurwesen</t>
  </si>
  <si>
    <t>112 Maschinenbau</t>
  </si>
  <si>
    <t>022 / 023 Pädagogik - Psychologie</t>
  </si>
  <si>
    <t>082 / 083 Chemie - Biologie</t>
  </si>
  <si>
    <t>oder</t>
  </si>
  <si>
    <t>122 / 123 Elektrotechnik - Informatik</t>
  </si>
  <si>
    <t>Nutzungspauschale für anderweitig finanzierte Geräte</t>
  </si>
  <si>
    <t>Projektlaufzeit</t>
  </si>
  <si>
    <t>Nutzungsanteil im Projekt in %</t>
  </si>
  <si>
    <t>Maschinenblatt zur Budgetkalkulation</t>
  </si>
  <si>
    <t>Berechnung der Personalkosten für das Projekt</t>
  </si>
  <si>
    <t>Personen-monate</t>
  </si>
  <si>
    <t>im Projekt</t>
  </si>
  <si>
    <t>Professoren                                                            Name</t>
  </si>
  <si>
    <t>Nutzungstage im Projekt*</t>
  </si>
  <si>
    <t>Summe der Personalkosten (Durch das Projekt finanzierte Personal)</t>
  </si>
  <si>
    <t>Summe der Personalkosten (Festangestelltes Hochschulpersonal)</t>
  </si>
  <si>
    <t>Summe der Investitionskosten</t>
  </si>
  <si>
    <t>Summe für Nutzungspauschale</t>
  </si>
  <si>
    <t>Vollkosten in Euro für das Projekt auf Ausgaben und Kostenbasis kalkuliert</t>
  </si>
  <si>
    <t>Investition (siehe Seite 2 - Maschinenblatt)</t>
  </si>
  <si>
    <t>Nutzungspauschale für anderweitig finanzierte Geräte (siehe Seite 2 - Maschinenblatt)</t>
  </si>
  <si>
    <t>unterlegten Feldern erfolgen.</t>
  </si>
  <si>
    <t xml:space="preserve">Eingaben können nur in den grau </t>
  </si>
  <si>
    <r>
      <t xml:space="preserve">    (Abschreibung über </t>
    </r>
    <r>
      <rPr>
        <b/>
        <sz val="11"/>
        <rFont val="Arial"/>
        <family val="2"/>
      </rPr>
      <t>angenommene Nutzungsdauer, aber höchstens über die Nutzungsdauer der amtlichen AfA Tabellen)</t>
    </r>
  </si>
  <si>
    <t>W3</t>
  </si>
  <si>
    <t>geplante Arbeitsstunden</t>
  </si>
  <si>
    <t>vertragliche Arbeitszeit in %</t>
  </si>
  <si>
    <r>
      <t xml:space="preserve">    über Projektlaufzeit) </t>
    </r>
    <r>
      <rPr>
        <sz val="11"/>
        <rFont val="Arial"/>
        <family val="2"/>
      </rPr>
      <t>Es wird während der Projektlaufzeit eine 100%ige Nutzung für das Projekt unterstellt.</t>
    </r>
  </si>
  <si>
    <r>
      <t xml:space="preserve">2. Abweichend vom Standardfall: </t>
    </r>
    <r>
      <rPr>
        <sz val="11"/>
        <rFont val="Arial"/>
        <family val="2"/>
      </rPr>
      <t>Weitere Nutzung des Investitionsgut in der Universität über die Projektlaufzeit hinaus hinreichend sicher.</t>
    </r>
  </si>
  <si>
    <t>Berechnung der Kosten von nicht anderweitig drittmittelfinanzierten Geräten</t>
  </si>
  <si>
    <t xml:space="preserve">    andere Drittmittel, ausgeglichen werden. Dauerhaft kann hierdurch kein Kostenstellenfehlbetrag begründet werden.</t>
  </si>
  <si>
    <t>unter dem Punkt Verbrauchsmaterialien (Seite 1) zu erfassen.</t>
  </si>
  <si>
    <t>Projektlaufzeit Monate</t>
  </si>
  <si>
    <t>Abschreib-ungsdauer Monate</t>
  </si>
  <si>
    <t xml:space="preserve">    In diesem Fall muss die Differenz zwischen Investition und Abrechnungsbetrag durch den Projektkostenverantwortlichen, z.B. durch</t>
  </si>
  <si>
    <t>Overheadkosten auf eingesetztes Personal</t>
  </si>
  <si>
    <t>Overheadkosten Projektleitung (Professur)</t>
  </si>
  <si>
    <r>
      <t xml:space="preserve">1. Standardfall: </t>
    </r>
    <r>
      <rPr>
        <sz val="11"/>
        <rFont val="Arial"/>
        <family val="2"/>
      </rPr>
      <t>Weitere Nutzung des Investitionsgut in der Universität über die Projektlaufzeit hinaus unwahrscheinlich.</t>
    </r>
    <r>
      <rPr>
        <b/>
        <sz val="11"/>
        <rFont val="Arial"/>
        <family val="2"/>
      </rPr>
      <t xml:space="preserve"> (Abschreibung</t>
    </r>
  </si>
  <si>
    <t>Bitte beachten Sie, dass bei anderweitig finanzierten Geräten die Bedingungen für die Nutzung des jeweiligen Mittelgebers gelten.</t>
  </si>
  <si>
    <t>W1</t>
  </si>
  <si>
    <t>W2</t>
  </si>
  <si>
    <t>Es ist ein Marktpreis vorhanden:</t>
  </si>
  <si>
    <t>Anlage I - Marktpreis</t>
  </si>
  <si>
    <t>Bei Vorhandensein eines Marktpreises ist die Anlage I - Marktpreis auszufüllen.</t>
  </si>
  <si>
    <t>oder Martkpreis</t>
  </si>
  <si>
    <t>Seite 3</t>
  </si>
  <si>
    <t>Seite 2</t>
  </si>
  <si>
    <t>Seite 1</t>
  </si>
  <si>
    <t>Ermittlung des Marktpreises:</t>
  </si>
  <si>
    <t>Anlagegut Bezeichnung</t>
  </si>
  <si>
    <t>AfA-Wert pro Tag</t>
  </si>
  <si>
    <t>Ende AfA</t>
  </si>
  <si>
    <t>C2</t>
  </si>
  <si>
    <t>C3</t>
  </si>
  <si>
    <t>C4</t>
  </si>
  <si>
    <t>(mindestens 5)</t>
  </si>
  <si>
    <t>Overheadpauschale (%)</t>
  </si>
  <si>
    <t>Personalkosten Professuren:</t>
  </si>
  <si>
    <r>
      <t xml:space="preserve">Durch das </t>
    </r>
    <r>
      <rPr>
        <b/>
        <u/>
        <sz val="10"/>
        <color rgb="FF0070C0"/>
        <rFont val="Arial"/>
        <family val="2"/>
      </rPr>
      <t>Projekt</t>
    </r>
    <r>
      <rPr>
        <b/>
        <u/>
        <sz val="10"/>
        <color rgb="FF00B0F0"/>
        <rFont val="Arial"/>
        <family val="2"/>
      </rPr>
      <t xml:space="preserve"> </t>
    </r>
    <r>
      <rPr>
        <b/>
        <sz val="10"/>
        <rFont val="Arial"/>
        <family val="2"/>
      </rPr>
      <t>finanziertes Personal      Name</t>
    </r>
  </si>
  <si>
    <r>
      <t xml:space="preserve">Aus </t>
    </r>
    <r>
      <rPr>
        <b/>
        <u/>
        <sz val="10"/>
        <color rgb="FF00B050"/>
        <rFont val="Arial"/>
        <family val="2"/>
      </rPr>
      <t>Landesmitteln</t>
    </r>
    <r>
      <rPr>
        <b/>
        <sz val="10"/>
        <rFont val="Arial"/>
        <family val="2"/>
      </rPr>
      <t xml:space="preserve"> finanziertes Hochschulpersonal                                     Name</t>
    </r>
  </si>
  <si>
    <t>Besoldungsgruppe</t>
  </si>
  <si>
    <t>Status (WMA, SHK, WHK etc.)</t>
  </si>
  <si>
    <t>Forschungszulage (Zustimmung Mittelgeber notwendig!)</t>
  </si>
  <si>
    <t>Investitionsgüter größer 150,00 € Netto, die aus dem Projekt finanziert werden, sind hier anzugeben. Investitionensgüter unter 150,00 € Netto sind</t>
  </si>
  <si>
    <t>Bei Investitionen größer 150,00 € Netto sind zwei Fälle zu unterscheiden:</t>
  </si>
  <si>
    <t>Investitionen größer 150,00 € Netto</t>
  </si>
  <si>
    <t>Anschaffungs-preis Netto</t>
  </si>
  <si>
    <t>Geräte größer 150,00 € Netto, die für das Projekt verwendet werden, aber aus anderen Quellen als dem Projekt finanziert wurden, sind</t>
  </si>
  <si>
    <t xml:space="preserve">hier anzugeben. Die Pauschale bildet die Abschreibung der Geräte ab. </t>
  </si>
  <si>
    <t>In Abhängigkeit von den Anschaffungskosten des Gerätes wird ein kalk. Tagessatz angewandt.</t>
  </si>
  <si>
    <t>Die auf das Projekt entfallenden Reparatur- und Instandhaltungskosten sind in der Position "Sonstige direkte Kosten" (siehe oben) zu erfassen.</t>
  </si>
  <si>
    <t>Gesamtkosten</t>
  </si>
  <si>
    <t>Anzuwenden bei Industrieaufträgen deren Preis 1.000 € netto übersteigt.</t>
  </si>
  <si>
    <t>Bei Fragen zur Inventarnummer, zur AfA-Dauer und zu den Anschaffungskosten können Sie sich auch gerne an die Anlagenbuchhaltung wenden.</t>
  </si>
  <si>
    <t>Die AfA-Dauer sehen Sie im SAP-Anlagenbericht im Feld "Dauer" in Jahren. Bitte rechnen Sie diese bei der Eingabe in Monaten um.</t>
  </si>
  <si>
    <t>Name</t>
  </si>
  <si>
    <t>Inventar-Nr.: (Spalte "Anlage")</t>
  </si>
  <si>
    <t>Anschaffungs-datum (Spalte "Aktivdatum")</t>
  </si>
  <si>
    <t>AfA-Dauer Gesamt Monate (Spalte "Dauer")</t>
  </si>
  <si>
    <t>Anschaffungs-kosten (Spalte "kumAnschWert")</t>
  </si>
  <si>
    <t>Die in die obere Tabelle einzutragenden Daten können Sie den dort genannten Spalten des Anlageberichts entnehmen.</t>
  </si>
  <si>
    <t>Tage max.</t>
  </si>
  <si>
    <t>Hinweis Gerät 1</t>
  </si>
  <si>
    <t>Hinweis Gerät 2</t>
  </si>
  <si>
    <t>Hinweis Gerät 3</t>
  </si>
  <si>
    <t>Hinweis Gerät 4</t>
  </si>
  <si>
    <t>Hinweis Gerät 5</t>
  </si>
  <si>
    <t>Bei AfA-Ende vor Projektende erhalten Sie einen steuerrechtlichen Hinweis:</t>
  </si>
  <si>
    <t>WHB</t>
  </si>
  <si>
    <t>Die im Vorhaben in Rechnung gestellte Arbeitszeit/Personenmonate sind anhand der universitätseinheitlichen Zeiterfassungsbögen nachzuweisen. Diese müssen als Buchungsbeleg und Nachweis für die Prüfung vorliegen.</t>
  </si>
  <si>
    <t>Nutzungsordnung. Hierbei wird unter anderem danach unterschieden, ob die Geräte durch Mitarbeiter des nutzenden Lehrstuhls oder durch</t>
  </si>
  <si>
    <t>Mitarbeiter des Gerätezentrums bedient werden.</t>
  </si>
  <si>
    <t>In den Fällen, in denen in wirtschaftlichen Projekten Geräte des Gerätezentrums genutzt werden, können Sie die Gerätebezeichnung, die voraus-</t>
  </si>
  <si>
    <t>sichtlichen Nutzungsstunden und den sich nach der Nutzungsordnung des Geräteezentrums ergebenden Preis pro Stunde hier eingeben. Der</t>
  </si>
  <si>
    <t>Gerätebezeichnung</t>
  </si>
  <si>
    <t>Nutzungs-stunden im Projekt</t>
  </si>
  <si>
    <r>
      <t xml:space="preserve">Das Gerätezentrum für Mikro- und Nanoanalytik berechnet für die Nutzung seiner Geräte einen </t>
    </r>
    <r>
      <rPr>
        <b/>
        <sz val="11"/>
        <rFont val="Arial"/>
        <family val="2"/>
      </rPr>
      <t>Preis pro Stunde</t>
    </r>
    <r>
      <rPr>
        <sz val="11"/>
        <rFont val="Arial"/>
        <family val="2"/>
      </rPr>
      <t xml:space="preserve"> nach der jeweils geltenden</t>
    </r>
  </si>
  <si>
    <t>Summe Nutzungspauschale Gerätezentrum</t>
  </si>
  <si>
    <t>Gesamtpreis Euro</t>
  </si>
  <si>
    <t>Preis pro Stunde gemäß Nutzungs-ordnung</t>
  </si>
  <si>
    <t>sich ergebende Gesamtpreis wird dann berechnet und die Kalkulation einbezogen (siehe Feld H 19 auf Seite 1).</t>
  </si>
  <si>
    <t>Nutzungspauschalen des Gerätezentrums für Mikro- und Nanoanlaytik der Fakultät IV</t>
  </si>
  <si>
    <t>Nutzungspauschale für Geräte des Gerätezentrums MNaF (nur Fakultät IV, siehe Seite 2)</t>
  </si>
  <si>
    <t>A13</t>
  </si>
  <si>
    <t>A14</t>
  </si>
  <si>
    <t>A15</t>
  </si>
  <si>
    <t>für das Jahr 2025</t>
  </si>
  <si>
    <t>Stundensatz gerundet</t>
  </si>
  <si>
    <t>Stundensatz gem.https://uni-siegen.kalkoed.de/hilfskraft/, kalkuliert am 15.01.2025</t>
  </si>
  <si>
    <t>Wiss. MA E13</t>
  </si>
  <si>
    <t>Wiss. MA E14</t>
  </si>
  <si>
    <t>Wiss. MA E15</t>
  </si>
  <si>
    <t>Techn. MA E11</t>
  </si>
  <si>
    <t>Techn. MA E12</t>
  </si>
  <si>
    <t>Techn. MA 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</si>
</sst>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_ ;\-#,##0\ "/>
    <numFmt numFmtId="167" formatCode="_-* #,##0.00\ &quot;€&quot;_-;\-* #,##0.00\ &quot;€&quot;_-;_-* &quot;-&quot;\ &quot;€&quot;_-;_-@_-"/>
    <numFmt numFmtId="168" formatCode="0_ ;\-0\ 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24"/>
      <name val="Arial"/>
      <family val="2"/>
    </font>
    <font>
      <b/>
      <sz val="12"/>
      <color rgb="FFFF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Arial"/>
      <family val="2"/>
    </font>
    <font>
      <b/>
      <u/>
      <sz val="10"/>
      <color rgb="FF00B0F0"/>
      <name val="Arial"/>
      <family val="2"/>
    </font>
    <font>
      <b/>
      <u/>
      <sz val="10"/>
      <color rgb="FF0070C0"/>
      <name val="Arial"/>
      <family val="2"/>
    </font>
    <font>
      <b/>
      <u/>
      <sz val="10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2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0" fontId="7" fillId="0" borderId="0" xfId="0" applyFont="1"/>
    <xf numFmtId="0" fontId="9" fillId="0" borderId="0" xfId="0" applyFont="1" applyAlignment="1">
      <alignment vertical="top"/>
    </xf>
    <xf numFmtId="0" fontId="6" fillId="0" borderId="0" xfId="0" applyFont="1"/>
    <xf numFmtId="165" fontId="6" fillId="0" borderId="0" xfId="0" applyNumberFormat="1" applyFont="1"/>
    <xf numFmtId="0" fontId="2" fillId="0" borderId="1" xfId="0" applyFont="1" applyBorder="1" applyAlignment="1">
      <alignment horizontal="left"/>
    </xf>
    <xf numFmtId="165" fontId="2" fillId="0" borderId="2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0" fontId="8" fillId="0" borderId="0" xfId="0" applyFont="1"/>
    <xf numFmtId="3" fontId="2" fillId="4" borderId="0" xfId="0" applyNumberFormat="1" applyFont="1" applyFill="1"/>
    <xf numFmtId="3" fontId="6" fillId="4" borderId="0" xfId="0" applyNumberFormat="1" applyFont="1" applyFill="1"/>
    <xf numFmtId="3" fontId="2" fillId="5" borderId="0" xfId="0" applyNumberFormat="1" applyFont="1" applyFill="1"/>
    <xf numFmtId="3" fontId="6" fillId="5" borderId="0" xfId="0" applyNumberFormat="1" applyFont="1" applyFill="1"/>
    <xf numFmtId="0" fontId="2" fillId="6" borderId="0" xfId="0" applyFont="1" applyFill="1"/>
    <xf numFmtId="0" fontId="6" fillId="6" borderId="0" xfId="0" applyFont="1" applyFill="1"/>
    <xf numFmtId="3" fontId="2" fillId="0" borderId="0" xfId="0" applyNumberFormat="1" applyFont="1"/>
    <xf numFmtId="3" fontId="6" fillId="0" borderId="0" xfId="0" applyNumberFormat="1" applyFont="1"/>
    <xf numFmtId="44" fontId="6" fillId="2" borderId="1" xfId="3" applyFont="1" applyFill="1" applyBorder="1" applyProtection="1">
      <protection locked="0"/>
    </xf>
    <xf numFmtId="3" fontId="2" fillId="0" borderId="3" xfId="0" applyNumberFormat="1" applyFont="1" applyBorder="1"/>
    <xf numFmtId="3" fontId="6" fillId="0" borderId="3" xfId="0" applyNumberFormat="1" applyFont="1" applyBorder="1"/>
    <xf numFmtId="44" fontId="6" fillId="2" borderId="4" xfId="3" applyFont="1" applyFill="1" applyBorder="1" applyProtection="1">
      <protection locked="0"/>
    </xf>
    <xf numFmtId="3" fontId="8" fillId="0" borderId="0" xfId="0" applyNumberFormat="1" applyFont="1"/>
    <xf numFmtId="3" fontId="2" fillId="0" borderId="2" xfId="0" applyNumberFormat="1" applyFont="1" applyBorder="1"/>
    <xf numFmtId="0" fontId="6" fillId="0" borderId="5" xfId="0" applyFont="1" applyBorder="1"/>
    <xf numFmtId="165" fontId="6" fillId="4" borderId="0" xfId="0" applyNumberFormat="1" applyFont="1" applyFill="1"/>
    <xf numFmtId="0" fontId="6" fillId="0" borderId="0" xfId="0" applyFont="1" applyAlignment="1">
      <alignment vertical="center" wrapText="1"/>
    </xf>
    <xf numFmtId="165" fontId="6" fillId="4" borderId="0" xfId="0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Alignment="1">
      <alignment horizontal="right" wrapText="1"/>
    </xf>
    <xf numFmtId="0" fontId="6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5" fontId="6" fillId="5" borderId="0" xfId="0" applyNumberFormat="1" applyFont="1" applyFill="1"/>
    <xf numFmtId="0" fontId="6" fillId="5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5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Protection="1">
      <protection locked="0"/>
    </xf>
    <xf numFmtId="3" fontId="6" fillId="6" borderId="0" xfId="0" applyNumberFormat="1" applyFont="1" applyFill="1"/>
    <xf numFmtId="0" fontId="6" fillId="2" borderId="1" xfId="0" applyFont="1" applyFill="1" applyBorder="1" applyAlignment="1">
      <alignment horizontal="center"/>
    </xf>
    <xf numFmtId="44" fontId="0" fillId="0" borderId="0" xfId="3" applyFont="1"/>
    <xf numFmtId="44" fontId="2" fillId="0" borderId="0" xfId="3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0" fillId="0" borderId="0" xfId="3" applyNumberFormat="1" applyFont="1"/>
    <xf numFmtId="44" fontId="2" fillId="7" borderId="1" xfId="0" applyNumberFormat="1" applyFont="1" applyFill="1" applyBorder="1" applyProtection="1">
      <protection hidden="1"/>
    </xf>
    <xf numFmtId="44" fontId="6" fillId="0" borderId="1" xfId="0" applyNumberFormat="1" applyFont="1" applyBorder="1" applyProtection="1">
      <protection hidden="1"/>
    </xf>
    <xf numFmtId="44" fontId="6" fillId="0" borderId="0" xfId="3" applyFont="1" applyFill="1" applyBorder="1" applyProtection="1">
      <protection hidden="1"/>
    </xf>
    <xf numFmtId="164" fontId="6" fillId="0" borderId="0" xfId="0" applyNumberFormat="1" applyFont="1" applyProtection="1">
      <protection hidden="1"/>
    </xf>
    <xf numFmtId="44" fontId="6" fillId="0" borderId="0" xfId="3" applyFont="1" applyProtection="1">
      <protection hidden="1"/>
    </xf>
    <xf numFmtId="44" fontId="6" fillId="4" borderId="1" xfId="3" applyFont="1" applyFill="1" applyBorder="1" applyProtection="1">
      <protection hidden="1"/>
    </xf>
    <xf numFmtId="44" fontId="6" fillId="5" borderId="1" xfId="3" applyFont="1" applyFill="1" applyBorder="1" applyProtection="1">
      <protection hidden="1"/>
    </xf>
    <xf numFmtId="0" fontId="2" fillId="8" borderId="1" xfId="0" applyFont="1" applyFill="1" applyBorder="1" applyAlignment="1">
      <alignment horizontal="center" vertical="center" wrapText="1"/>
    </xf>
    <xf numFmtId="44" fontId="6" fillId="0" borderId="0" xfId="3" applyFont="1" applyBorder="1" applyProtection="1">
      <protection hidden="1"/>
    </xf>
    <xf numFmtId="0" fontId="2" fillId="0" borderId="3" xfId="0" applyFont="1" applyBorder="1"/>
    <xf numFmtId="0" fontId="6" fillId="0" borderId="3" xfId="0" applyFont="1" applyBorder="1"/>
    <xf numFmtId="44" fontId="6" fillId="0" borderId="3" xfId="3" applyFont="1" applyBorder="1" applyProtection="1">
      <protection hidden="1"/>
    </xf>
    <xf numFmtId="0" fontId="10" fillId="0" borderId="1" xfId="0" applyFont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/>
    </xf>
    <xf numFmtId="165" fontId="9" fillId="0" borderId="2" xfId="0" applyNumberFormat="1" applyFont="1" applyBorder="1" applyAlignment="1" applyProtection="1">
      <alignment horizontal="left"/>
      <protection locked="0"/>
    </xf>
    <xf numFmtId="3" fontId="9" fillId="0" borderId="2" xfId="0" applyNumberFormat="1" applyFont="1" applyBorder="1" applyAlignment="1">
      <alignment horizontal="left"/>
    </xf>
    <xf numFmtId="44" fontId="6" fillId="0" borderId="1" xfId="3" applyFont="1" applyFill="1" applyBorder="1" applyAlignment="1" applyProtection="1">
      <alignment horizontal="right"/>
      <protection hidden="1"/>
    </xf>
    <xf numFmtId="2" fontId="6" fillId="9" borderId="1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right"/>
    </xf>
    <xf numFmtId="44" fontId="2" fillId="0" borderId="0" xfId="3" applyFont="1" applyFill="1" applyBorder="1" applyProtection="1">
      <protection hidden="1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3" fontId="9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3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/>
    <xf numFmtId="0" fontId="9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3" fontId="6" fillId="2" borderId="2" xfId="0" applyNumberFormat="1" applyFont="1" applyFill="1" applyBorder="1"/>
    <xf numFmtId="3" fontId="6" fillId="2" borderId="5" xfId="0" applyNumberFormat="1" applyFont="1" applyFill="1" applyBorder="1"/>
    <xf numFmtId="166" fontId="6" fillId="2" borderId="1" xfId="3" applyNumberFormat="1" applyFont="1" applyFill="1" applyBorder="1" applyProtection="1">
      <protection locked="0"/>
    </xf>
    <xf numFmtId="44" fontId="6" fillId="0" borderId="1" xfId="3" applyFont="1" applyBorder="1" applyProtection="1">
      <protection hidden="1"/>
    </xf>
    <xf numFmtId="0" fontId="2" fillId="10" borderId="2" xfId="0" applyFont="1" applyFill="1" applyBorder="1" applyAlignment="1">
      <alignment horizontal="center" vertical="center" wrapText="1"/>
    </xf>
    <xf numFmtId="44" fontId="6" fillId="8" borderId="1" xfId="3" applyFont="1" applyFill="1" applyBorder="1" applyProtection="1">
      <protection hidden="1"/>
    </xf>
    <xf numFmtId="44" fontId="6" fillId="10" borderId="1" xfId="3" applyFont="1" applyFill="1" applyBorder="1" applyProtection="1">
      <protection hidden="1"/>
    </xf>
    <xf numFmtId="167" fontId="6" fillId="0" borderId="1" xfId="0" applyNumberFormat="1" applyFont="1" applyBorder="1" applyAlignment="1" applyProtection="1">
      <alignment horizontal="right" wrapText="1"/>
      <protection hidden="1"/>
    </xf>
    <xf numFmtId="167" fontId="2" fillId="8" borderId="1" xfId="0" applyNumberFormat="1" applyFont="1" applyFill="1" applyBorder="1" applyProtection="1">
      <protection hidden="1"/>
    </xf>
    <xf numFmtId="44" fontId="2" fillId="10" borderId="1" xfId="3" applyFont="1" applyFill="1" applyBorder="1" applyProtection="1">
      <protection hidden="1"/>
    </xf>
    <xf numFmtId="0" fontId="2" fillId="0" borderId="2" xfId="0" applyFont="1" applyBorder="1"/>
    <xf numFmtId="44" fontId="2" fillId="0" borderId="1" xfId="3" applyFont="1" applyFill="1" applyBorder="1" applyProtection="1">
      <protection hidden="1"/>
    </xf>
    <xf numFmtId="44" fontId="6" fillId="11" borderId="1" xfId="3" applyFont="1" applyFill="1" applyBorder="1"/>
    <xf numFmtId="4" fontId="10" fillId="0" borderId="1" xfId="0" applyNumberFormat="1" applyFont="1" applyBorder="1" applyAlignment="1">
      <alignment vertical="top"/>
    </xf>
    <xf numFmtId="44" fontId="10" fillId="0" borderId="0" xfId="3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3" fillId="0" borderId="0" xfId="0" applyFont="1"/>
    <xf numFmtId="0" fontId="9" fillId="1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/>
    <xf numFmtId="0" fontId="2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0" fillId="12" borderId="1" xfId="0" applyFont="1" applyFill="1" applyBorder="1" applyAlignment="1" applyProtection="1">
      <alignment vertical="top"/>
      <protection locked="0"/>
    </xf>
    <xf numFmtId="14" fontId="10" fillId="12" borderId="1" xfId="0" applyNumberFormat="1" applyFont="1" applyFill="1" applyBorder="1" applyAlignment="1" applyProtection="1">
      <alignment vertical="top"/>
      <protection locked="0"/>
    </xf>
    <xf numFmtId="1" fontId="10" fillId="12" borderId="1" xfId="0" applyNumberFormat="1" applyFont="1" applyFill="1" applyBorder="1" applyAlignment="1" applyProtection="1">
      <alignment horizontal="center" vertical="top"/>
      <protection locked="0"/>
    </xf>
    <xf numFmtId="0" fontId="10" fillId="12" borderId="1" xfId="0" applyFont="1" applyFill="1" applyBorder="1" applyAlignment="1" applyProtection="1">
      <alignment horizontal="center" vertical="top"/>
      <protection locked="0"/>
    </xf>
    <xf numFmtId="4" fontId="10" fillId="12" borderId="1" xfId="0" applyNumberFormat="1" applyFont="1" applyFill="1" applyBorder="1" applyAlignment="1" applyProtection="1">
      <alignment vertical="top"/>
      <protection locked="0"/>
    </xf>
    <xf numFmtId="44" fontId="6" fillId="12" borderId="1" xfId="3" applyFont="1" applyFill="1" applyBorder="1" applyProtection="1">
      <protection locked="0"/>
    </xf>
    <xf numFmtId="165" fontId="1" fillId="0" borderId="0" xfId="0" applyNumberFormat="1" applyFont="1"/>
    <xf numFmtId="44" fontId="6" fillId="0" borderId="1" xfId="3" applyFont="1" applyBorder="1" applyProtection="1"/>
    <xf numFmtId="49" fontId="4" fillId="0" borderId="0" xfId="2" applyNumberFormat="1"/>
    <xf numFmtId="1" fontId="0" fillId="0" borderId="0" xfId="0" applyNumberFormat="1"/>
    <xf numFmtId="2" fontId="6" fillId="0" borderId="0" xfId="0" applyNumberFormat="1" applyFont="1"/>
    <xf numFmtId="0" fontId="10" fillId="13" borderId="1" xfId="0" applyFont="1" applyFill="1" applyBorder="1" applyAlignment="1">
      <alignment horizontal="center" vertical="top"/>
    </xf>
    <xf numFmtId="49" fontId="1" fillId="0" borderId="0" xfId="0" applyNumberFormat="1" applyFont="1"/>
    <xf numFmtId="4" fontId="6" fillId="0" borderId="1" xfId="0" applyNumberFormat="1" applyFont="1" applyBorder="1"/>
    <xf numFmtId="44" fontId="6" fillId="14" borderId="1" xfId="3" applyFont="1" applyFill="1" applyBorder="1" applyProtection="1">
      <protection hidden="1"/>
    </xf>
    <xf numFmtId="0" fontId="9" fillId="14" borderId="2" xfId="0" applyFont="1" applyFill="1" applyBorder="1" applyAlignment="1">
      <alignment vertical="top"/>
    </xf>
    <xf numFmtId="4" fontId="6" fillId="14" borderId="5" xfId="0" applyNumberFormat="1" applyFont="1" applyFill="1" applyBorder="1"/>
    <xf numFmtId="4" fontId="2" fillId="14" borderId="1" xfId="0" applyNumberFormat="1" applyFont="1" applyFill="1" applyBorder="1"/>
    <xf numFmtId="0" fontId="6" fillId="15" borderId="1" xfId="0" applyFont="1" applyFill="1" applyBorder="1" applyAlignment="1" applyProtection="1">
      <alignment horizontal="center"/>
      <protection locked="0"/>
    </xf>
    <xf numFmtId="0" fontId="10" fillId="15" borderId="1" xfId="0" applyFont="1" applyFill="1" applyBorder="1" applyAlignment="1" applyProtection="1">
      <alignment vertical="top"/>
      <protection locked="0"/>
    </xf>
    <xf numFmtId="0" fontId="10" fillId="15" borderId="16" xfId="0" applyFont="1" applyFill="1" applyBorder="1" applyAlignment="1" applyProtection="1">
      <alignment vertical="top"/>
      <protection locked="0"/>
    </xf>
    <xf numFmtId="4" fontId="6" fillId="15" borderId="1" xfId="0" applyNumberFormat="1" applyFont="1" applyFill="1" applyBorder="1" applyProtection="1">
      <protection locked="0"/>
    </xf>
    <xf numFmtId="4" fontId="6" fillId="15" borderId="16" xfId="0" applyNumberFormat="1" applyFont="1" applyFill="1" applyBorder="1" applyProtection="1">
      <protection locked="0"/>
    </xf>
    <xf numFmtId="4" fontId="6" fillId="0" borderId="0" xfId="0" applyNumberFormat="1" applyFont="1"/>
    <xf numFmtId="4" fontId="2" fillId="0" borderId="0" xfId="0" applyNumberFormat="1" applyFont="1"/>
    <xf numFmtId="0" fontId="6" fillId="14" borderId="0" xfId="0" applyFont="1" applyFill="1"/>
    <xf numFmtId="0" fontId="10" fillId="14" borderId="0" xfId="0" applyFont="1" applyFill="1" applyAlignment="1">
      <alignment vertical="top"/>
    </xf>
    <xf numFmtId="0" fontId="10" fillId="14" borderId="0" xfId="0" applyFont="1" applyFill="1" applyAlignment="1">
      <alignment horizontal="right"/>
    </xf>
    <xf numFmtId="0" fontId="2" fillId="16" borderId="1" xfId="0" applyFont="1" applyFill="1" applyBorder="1" applyAlignment="1">
      <alignment vertical="top"/>
    </xf>
    <xf numFmtId="49" fontId="2" fillId="16" borderId="1" xfId="0" applyNumberFormat="1" applyFont="1" applyFill="1" applyBorder="1" applyAlignment="1">
      <alignment vertical="top" wrapText="1"/>
    </xf>
    <xf numFmtId="49" fontId="2" fillId="16" borderId="14" xfId="0" applyNumberFormat="1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44" fontId="2" fillId="0" borderId="0" xfId="3" applyFont="1" applyFill="1" applyProtection="1"/>
    <xf numFmtId="44" fontId="2" fillId="0" borderId="0" xfId="3" applyFont="1" applyProtection="1"/>
    <xf numFmtId="44" fontId="1" fillId="0" borderId="0" xfId="0" applyNumberFormat="1" applyFont="1"/>
    <xf numFmtId="44" fontId="2" fillId="0" borderId="0" xfId="0" applyNumberFormat="1" applyFont="1"/>
    <xf numFmtId="44" fontId="6" fillId="0" borderId="2" xfId="3" applyFont="1" applyFill="1" applyBorder="1" applyAlignment="1" applyProtection="1">
      <alignment horizontal="center"/>
    </xf>
    <xf numFmtId="44" fontId="6" fillId="0" borderId="14" xfId="3" applyFont="1" applyFill="1" applyBorder="1" applyAlignment="1" applyProtection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168" fontId="6" fillId="0" borderId="2" xfId="3" applyNumberFormat="1" applyFont="1" applyFill="1" applyBorder="1" applyAlignment="1" applyProtection="1">
      <alignment horizontal="center"/>
    </xf>
    <xf numFmtId="168" fontId="6" fillId="0" borderId="14" xfId="3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 wrapText="1"/>
    </xf>
    <xf numFmtId="165" fontId="2" fillId="7" borderId="14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4">
    <cellStyle name="Prozent" xfId="1" builtinId="5"/>
    <cellStyle name="Standard" xfId="0" builtinId="0"/>
    <cellStyle name="Standard_Berichtsblatt Uni Siegen 2008" xfId="2" xr:uid="{00000000-0005-0000-0000-000002000000}"/>
    <cellStyle name="Währung" xfId="3" builtinId="4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8</xdr:col>
      <xdr:colOff>9525</xdr:colOff>
      <xdr:row>3</xdr:row>
      <xdr:rowOff>0</xdr:rowOff>
    </xdr:to>
    <xdr:pic>
      <xdr:nvPicPr>
        <xdr:cNvPr id="1064" name="Picture 40" descr="uni_dot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0"/>
          <a:ext cx="2438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81</xdr:row>
      <xdr:rowOff>9525</xdr:rowOff>
    </xdr:from>
    <xdr:to>
      <xdr:col>8</xdr:col>
      <xdr:colOff>9525</xdr:colOff>
      <xdr:row>84</xdr:row>
      <xdr:rowOff>161925</xdr:rowOff>
    </xdr:to>
    <xdr:pic>
      <xdr:nvPicPr>
        <xdr:cNvPr id="1182" name="Picture 158" descr="uni_dot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5687675"/>
          <a:ext cx="2438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142875</xdr:colOff>
          <xdr:row>11</xdr:row>
          <xdr:rowOff>28575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0</xdr:rowOff>
        </xdr:from>
        <xdr:to>
          <xdr:col>3</xdr:col>
          <xdr:colOff>809625</xdr:colOff>
          <xdr:row>11</xdr:row>
          <xdr:rowOff>28575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247"/>
  <sheetViews>
    <sheetView tabSelected="1" zoomScaleNormal="100" workbookViewId="0">
      <selection activeCell="J72" sqref="J72"/>
    </sheetView>
  </sheetViews>
  <sheetFormatPr baseColWidth="10" defaultRowHeight="12.75" x14ac:dyDescent="0.2"/>
  <cols>
    <col min="1" max="1" width="2.42578125" style="7" customWidth="1"/>
    <col min="2" max="2" width="39.7109375" style="7" customWidth="1"/>
    <col min="3" max="3" width="11.5703125" style="7" bestFit="1" customWidth="1"/>
    <col min="4" max="4" width="16.85546875" style="7" customWidth="1"/>
    <col min="5" max="5" width="16.42578125" style="7" bestFit="1" customWidth="1"/>
    <col min="6" max="6" width="13.140625" style="7" customWidth="1"/>
    <col min="7" max="7" width="17.7109375" style="7" customWidth="1"/>
    <col min="8" max="8" width="20.7109375" style="7" customWidth="1"/>
    <col min="9" max="9" width="2.42578125" style="7" customWidth="1"/>
    <col min="10" max="10" width="63.5703125" style="7" bestFit="1" customWidth="1"/>
    <col min="11" max="12" width="12" style="7" bestFit="1" customWidth="1"/>
    <col min="13" max="16384" width="11.42578125" style="7"/>
  </cols>
  <sheetData>
    <row r="1" spans="1:9" ht="30" x14ac:dyDescent="0.4">
      <c r="B1" s="86" t="s">
        <v>21</v>
      </c>
      <c r="E1" s="8"/>
      <c r="F1" s="8"/>
    </row>
    <row r="2" spans="1:9" ht="15.75" customHeight="1" x14ac:dyDescent="0.2">
      <c r="B2" s="55" t="s">
        <v>117</v>
      </c>
      <c r="E2" s="8"/>
      <c r="F2" s="8"/>
    </row>
    <row r="3" spans="1:9" ht="15.75" customHeight="1" x14ac:dyDescent="0.2">
      <c r="E3" s="8"/>
      <c r="F3" s="8"/>
    </row>
    <row r="4" spans="1:9" ht="15.75" customHeight="1" x14ac:dyDescent="0.25">
      <c r="B4" s="74" t="s">
        <v>19</v>
      </c>
      <c r="C4" s="176"/>
      <c r="D4" s="177"/>
      <c r="E4" s="178"/>
      <c r="F4" s="8"/>
    </row>
    <row r="5" spans="1:9" ht="15.75" customHeight="1" x14ac:dyDescent="0.25">
      <c r="B5" s="74" t="s">
        <v>22</v>
      </c>
      <c r="C5" s="176"/>
      <c r="D5" s="177"/>
      <c r="E5" s="178"/>
      <c r="F5" s="8"/>
    </row>
    <row r="6" spans="1:9" ht="15.75" customHeight="1" x14ac:dyDescent="0.25">
      <c r="B6" s="74" t="s">
        <v>24</v>
      </c>
      <c r="C6" s="179" t="s">
        <v>45</v>
      </c>
      <c r="D6" s="180"/>
      <c r="E6" s="181"/>
      <c r="F6" s="8"/>
      <c r="G6" s="57" t="s">
        <v>67</v>
      </c>
    </row>
    <row r="7" spans="1:9" ht="15.75" customHeight="1" x14ac:dyDescent="0.25">
      <c r="B7" s="74" t="s">
        <v>20</v>
      </c>
      <c r="C7" s="176"/>
      <c r="D7" s="177"/>
      <c r="E7" s="178"/>
      <c r="F7" s="8"/>
      <c r="G7" s="57" t="s">
        <v>66</v>
      </c>
    </row>
    <row r="8" spans="1:9" ht="15.75" customHeight="1" x14ac:dyDescent="0.25">
      <c r="B8" s="75"/>
      <c r="C8" s="71" t="s">
        <v>9</v>
      </c>
      <c r="D8" s="71" t="s">
        <v>10</v>
      </c>
      <c r="E8" s="71" t="s">
        <v>11</v>
      </c>
      <c r="F8" s="128" t="s">
        <v>126</v>
      </c>
    </row>
    <row r="9" spans="1:9" ht="15.75" customHeight="1" x14ac:dyDescent="0.25">
      <c r="B9" s="76" t="s">
        <v>51</v>
      </c>
      <c r="C9" s="72"/>
      <c r="D9" s="72"/>
      <c r="E9" s="73">
        <f>DATEDIF(C9,D9,"m")+1</f>
        <v>1</v>
      </c>
      <c r="F9" s="8">
        <f>E9*30</f>
        <v>30</v>
      </c>
    </row>
    <row r="10" spans="1:9" ht="15.75" customHeight="1" x14ac:dyDescent="0.25">
      <c r="B10" s="83"/>
      <c r="C10" s="84"/>
      <c r="D10" s="84"/>
      <c r="E10" s="85"/>
      <c r="F10" s="8"/>
    </row>
    <row r="11" spans="1:9" ht="15" x14ac:dyDescent="0.25">
      <c r="B11" s="83" t="s">
        <v>86</v>
      </c>
      <c r="C11" s="83"/>
      <c r="D11" s="83"/>
      <c r="E11" s="85"/>
      <c r="F11" s="8"/>
    </row>
    <row r="12" spans="1:9" ht="15" x14ac:dyDescent="0.25">
      <c r="B12" s="83" t="s">
        <v>88</v>
      </c>
      <c r="C12" s="83"/>
      <c r="D12" s="83"/>
      <c r="E12" s="85"/>
      <c r="F12" s="8"/>
    </row>
    <row r="13" spans="1:9" ht="15.75" customHeight="1" x14ac:dyDescent="0.25">
      <c r="B13" s="83"/>
      <c r="C13" s="84"/>
      <c r="D13" s="84"/>
      <c r="E13" s="85"/>
      <c r="F13" s="8"/>
    </row>
    <row r="14" spans="1:9" x14ac:dyDescent="0.2">
      <c r="A14" s="14"/>
      <c r="B14" s="188" t="s">
        <v>63</v>
      </c>
      <c r="C14" s="188"/>
      <c r="D14" s="188"/>
      <c r="E14" s="188"/>
      <c r="F14" s="188"/>
      <c r="G14" s="188"/>
      <c r="H14" s="188"/>
      <c r="I14" s="15"/>
    </row>
    <row r="15" spans="1:9" x14ac:dyDescent="0.2">
      <c r="A15" s="14"/>
      <c r="B15" s="16" t="s">
        <v>0</v>
      </c>
      <c r="C15" s="3"/>
      <c r="I15" s="15"/>
    </row>
    <row r="16" spans="1:9" x14ac:dyDescent="0.2">
      <c r="A16" s="14"/>
      <c r="B16" s="17" t="s">
        <v>1</v>
      </c>
      <c r="C16" s="17"/>
      <c r="D16" s="18"/>
      <c r="E16" s="18"/>
      <c r="F16" s="18"/>
      <c r="G16" s="18"/>
      <c r="H16" s="64">
        <f>H56+H68+H75</f>
        <v>0</v>
      </c>
      <c r="I16" s="15"/>
    </row>
    <row r="17" spans="1:9" x14ac:dyDescent="0.2">
      <c r="A17" s="14"/>
      <c r="B17" s="19" t="s">
        <v>64</v>
      </c>
      <c r="C17" s="19"/>
      <c r="D17" s="20"/>
      <c r="E17" s="20"/>
      <c r="F17" s="20"/>
      <c r="G17" s="20"/>
      <c r="H17" s="65">
        <f>H115</f>
        <v>0</v>
      </c>
      <c r="I17" s="15"/>
    </row>
    <row r="18" spans="1:9" x14ac:dyDescent="0.2">
      <c r="A18" s="14"/>
      <c r="B18" s="21" t="s">
        <v>65</v>
      </c>
      <c r="C18" s="21"/>
      <c r="D18" s="22"/>
      <c r="E18" s="22"/>
      <c r="F18" s="22"/>
      <c r="G18" s="22"/>
      <c r="H18" s="136">
        <f>H148</f>
        <v>0</v>
      </c>
      <c r="I18" s="15"/>
    </row>
    <row r="19" spans="1:9" x14ac:dyDescent="0.2">
      <c r="A19" s="14"/>
      <c r="B19" s="21" t="s">
        <v>147</v>
      </c>
      <c r="C19" s="21"/>
      <c r="D19" s="22"/>
      <c r="E19" s="22"/>
      <c r="F19" s="22"/>
      <c r="G19" s="22"/>
      <c r="H19" s="136">
        <f>E168</f>
        <v>0</v>
      </c>
      <c r="I19" s="15"/>
    </row>
    <row r="20" spans="1:9" x14ac:dyDescent="0.2">
      <c r="A20" s="14"/>
      <c r="B20" s="23" t="s">
        <v>2</v>
      </c>
      <c r="C20" s="23"/>
      <c r="D20" s="24"/>
      <c r="E20" s="24"/>
      <c r="F20" s="24"/>
      <c r="G20" s="24"/>
      <c r="H20" s="25"/>
      <c r="I20" s="15"/>
    </row>
    <row r="21" spans="1:9" x14ac:dyDescent="0.2">
      <c r="A21" s="14"/>
      <c r="B21" s="23" t="s">
        <v>3</v>
      </c>
      <c r="C21" s="23"/>
      <c r="D21" s="24"/>
      <c r="E21" s="24"/>
      <c r="F21" s="24"/>
      <c r="G21" s="24"/>
      <c r="H21" s="25"/>
      <c r="I21" s="15"/>
    </row>
    <row r="22" spans="1:9" x14ac:dyDescent="0.2">
      <c r="A22" s="14"/>
      <c r="B22" s="23" t="s">
        <v>16</v>
      </c>
      <c r="C22" s="23"/>
      <c r="D22" s="24"/>
      <c r="E22" s="24"/>
      <c r="F22" s="24"/>
      <c r="G22" s="24"/>
      <c r="H22" s="25"/>
      <c r="I22" s="15"/>
    </row>
    <row r="23" spans="1:9" ht="13.5" thickBot="1" x14ac:dyDescent="0.25">
      <c r="A23" s="14"/>
      <c r="B23" s="26" t="s">
        <v>4</v>
      </c>
      <c r="C23" s="26"/>
      <c r="D23" s="27"/>
      <c r="E23" s="27"/>
      <c r="F23" s="27"/>
      <c r="G23" s="27"/>
      <c r="H23" s="28"/>
      <c r="I23" s="15"/>
    </row>
    <row r="24" spans="1:9" ht="13.5" thickTop="1" x14ac:dyDescent="0.2">
      <c r="A24" s="14"/>
      <c r="B24" s="23" t="s">
        <v>0</v>
      </c>
      <c r="C24" s="23"/>
      <c r="D24" s="24"/>
      <c r="E24" s="24"/>
      <c r="F24" s="24"/>
      <c r="G24" s="24"/>
      <c r="H24" s="61">
        <f>SUM(H16:H23)</f>
        <v>0</v>
      </c>
      <c r="I24" s="15"/>
    </row>
    <row r="25" spans="1:9" x14ac:dyDescent="0.2">
      <c r="A25" s="14"/>
      <c r="B25" s="3"/>
      <c r="C25" s="3"/>
      <c r="H25" s="62"/>
      <c r="I25" s="15"/>
    </row>
    <row r="26" spans="1:9" x14ac:dyDescent="0.2">
      <c r="A26" s="14"/>
      <c r="B26" s="29" t="s">
        <v>5</v>
      </c>
      <c r="C26" s="23"/>
      <c r="D26" s="24"/>
      <c r="E26" s="24"/>
      <c r="F26" s="24"/>
      <c r="G26" s="24"/>
      <c r="H26" s="62"/>
      <c r="I26" s="15"/>
    </row>
    <row r="27" spans="1:9" x14ac:dyDescent="0.2">
      <c r="A27" s="14"/>
      <c r="B27" s="3" t="s">
        <v>101</v>
      </c>
      <c r="C27" s="3"/>
      <c r="H27" s="78">
        <v>66</v>
      </c>
      <c r="I27" s="15"/>
    </row>
    <row r="28" spans="1:9" x14ac:dyDescent="0.2">
      <c r="A28" s="14"/>
      <c r="B28" s="23" t="s">
        <v>80</v>
      </c>
      <c r="C28" s="23"/>
      <c r="D28" s="24"/>
      <c r="E28" s="24"/>
      <c r="F28" s="24"/>
      <c r="G28" s="24"/>
      <c r="H28" s="101">
        <f>(H56+H68)*H27%</f>
        <v>0</v>
      </c>
      <c r="I28" s="15"/>
    </row>
    <row r="29" spans="1:9" x14ac:dyDescent="0.2">
      <c r="A29" s="14"/>
      <c r="B29" s="23" t="s">
        <v>81</v>
      </c>
      <c r="C29" s="23"/>
      <c r="D29" s="24"/>
      <c r="E29" s="24"/>
      <c r="F29" s="24"/>
      <c r="G29" s="24"/>
      <c r="H29" s="102">
        <f>(H75)*H27%</f>
        <v>0</v>
      </c>
      <c r="I29" s="15"/>
    </row>
    <row r="30" spans="1:9" x14ac:dyDescent="0.2">
      <c r="A30" s="14"/>
      <c r="B30" s="23"/>
      <c r="C30" s="23"/>
      <c r="D30" s="24"/>
      <c r="E30" s="24"/>
      <c r="F30" s="24"/>
      <c r="G30" s="24"/>
      <c r="H30" s="61"/>
      <c r="I30" s="15"/>
    </row>
    <row r="31" spans="1:9" x14ac:dyDescent="0.2">
      <c r="A31" s="14"/>
      <c r="B31" s="23" t="s">
        <v>107</v>
      </c>
      <c r="C31" s="23"/>
      <c r="D31" s="24"/>
      <c r="E31" s="24"/>
      <c r="F31" s="24"/>
      <c r="G31" s="24"/>
      <c r="H31" s="127"/>
      <c r="I31" s="15"/>
    </row>
    <row r="32" spans="1:9" ht="13.5" thickBot="1" x14ac:dyDescent="0.25">
      <c r="A32" s="14"/>
      <c r="B32" s="68"/>
      <c r="C32" s="68"/>
      <c r="D32" s="69"/>
      <c r="E32" s="69"/>
      <c r="F32" s="69"/>
      <c r="G32" s="69"/>
      <c r="H32" s="70"/>
      <c r="I32" s="15"/>
    </row>
    <row r="33" spans="1:9" ht="13.5" thickTop="1" x14ac:dyDescent="0.2">
      <c r="A33" s="14"/>
      <c r="B33" s="23" t="s">
        <v>6</v>
      </c>
      <c r="C33" s="23"/>
      <c r="D33" s="24"/>
      <c r="E33" s="24"/>
      <c r="F33" s="24"/>
      <c r="G33" s="24"/>
      <c r="H33" s="61">
        <f>H24+H28+H29+H31</f>
        <v>0</v>
      </c>
      <c r="I33" s="15"/>
    </row>
    <row r="34" spans="1:9" x14ac:dyDescent="0.2">
      <c r="A34" s="14"/>
      <c r="B34" s="3"/>
      <c r="C34" s="3"/>
      <c r="H34" s="67"/>
      <c r="I34" s="15"/>
    </row>
    <row r="35" spans="1:9" x14ac:dyDescent="0.2">
      <c r="A35" s="14"/>
      <c r="B35" s="3" t="s">
        <v>17</v>
      </c>
      <c r="C35" s="52"/>
      <c r="D35" s="116" t="s">
        <v>100</v>
      </c>
      <c r="H35" s="67">
        <f>H33*(C35/100)</f>
        <v>0</v>
      </c>
      <c r="I35" s="15"/>
    </row>
    <row r="36" spans="1:9" ht="13.5" thickBot="1" x14ac:dyDescent="0.25">
      <c r="A36" s="14"/>
      <c r="B36" s="68"/>
      <c r="C36" s="68"/>
      <c r="D36" s="69"/>
      <c r="E36" s="69"/>
      <c r="F36" s="69"/>
      <c r="G36" s="69"/>
      <c r="H36" s="70"/>
      <c r="I36" s="15"/>
    </row>
    <row r="37" spans="1:9" ht="13.5" thickTop="1" x14ac:dyDescent="0.2">
      <c r="A37" s="14"/>
      <c r="B37" s="23" t="s">
        <v>7</v>
      </c>
      <c r="C37" s="3"/>
      <c r="H37" s="67">
        <f>H33+H35</f>
        <v>0</v>
      </c>
      <c r="I37" s="15"/>
    </row>
    <row r="38" spans="1:9" x14ac:dyDescent="0.2">
      <c r="A38" s="14"/>
      <c r="B38" s="3"/>
      <c r="C38" s="3"/>
      <c r="H38" s="63"/>
      <c r="I38" s="15"/>
    </row>
    <row r="39" spans="1:9" x14ac:dyDescent="0.2">
      <c r="A39" s="14"/>
      <c r="B39" s="3" t="s">
        <v>18</v>
      </c>
      <c r="C39" s="3"/>
      <c r="H39" s="63">
        <f>H37*0.19</f>
        <v>0</v>
      </c>
      <c r="I39" s="15"/>
    </row>
    <row r="40" spans="1:9" x14ac:dyDescent="0.2">
      <c r="A40" s="14"/>
      <c r="B40" s="3"/>
      <c r="H40" s="63"/>
      <c r="I40" s="15"/>
    </row>
    <row r="41" spans="1:9" x14ac:dyDescent="0.2">
      <c r="A41" s="14"/>
      <c r="B41" s="30" t="s">
        <v>8</v>
      </c>
      <c r="C41" s="31"/>
      <c r="D41" s="31"/>
      <c r="E41" s="31"/>
      <c r="F41" s="31"/>
      <c r="G41" s="31"/>
      <c r="H41" s="107">
        <f>H37+H39</f>
        <v>0</v>
      </c>
      <c r="I41" s="15"/>
    </row>
    <row r="42" spans="1:9" x14ac:dyDescent="0.2">
      <c r="A42" s="14"/>
      <c r="B42" s="106" t="s">
        <v>89</v>
      </c>
      <c r="C42" s="31"/>
      <c r="D42" s="31"/>
      <c r="E42" s="31"/>
      <c r="F42" s="31"/>
      <c r="G42" s="31"/>
      <c r="H42" s="108"/>
      <c r="I42" s="15"/>
    </row>
    <row r="43" spans="1:9" x14ac:dyDescent="0.2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">
      <c r="F44" s="23"/>
    </row>
    <row r="45" spans="1:9" x14ac:dyDescent="0.2">
      <c r="A45" s="32"/>
      <c r="B45" s="191" t="s">
        <v>54</v>
      </c>
      <c r="C45" s="191"/>
      <c r="D45" s="191"/>
      <c r="E45" s="191"/>
      <c r="F45" s="191"/>
      <c r="G45" s="191"/>
      <c r="H45" s="191"/>
      <c r="I45" s="32"/>
    </row>
    <row r="46" spans="1:9" ht="13.5" customHeight="1" x14ac:dyDescent="0.2">
      <c r="A46" s="32"/>
      <c r="E46" s="185" t="s">
        <v>56</v>
      </c>
      <c r="F46" s="186"/>
      <c r="G46" s="187"/>
      <c r="H46" s="33"/>
      <c r="I46" s="32"/>
    </row>
    <row r="47" spans="1:9" ht="12.75" customHeight="1" x14ac:dyDescent="0.2">
      <c r="A47" s="32"/>
      <c r="E47" s="194" t="s">
        <v>70</v>
      </c>
      <c r="F47" s="189" t="s">
        <v>48</v>
      </c>
      <c r="G47" s="190"/>
      <c r="H47" s="33"/>
      <c r="I47" s="32"/>
    </row>
    <row r="48" spans="1:9" s="36" customFormat="1" ht="51" x14ac:dyDescent="0.2">
      <c r="A48" s="34"/>
      <c r="B48" s="66" t="s">
        <v>103</v>
      </c>
      <c r="C48" s="118" t="s">
        <v>106</v>
      </c>
      <c r="D48" s="35" t="s">
        <v>12</v>
      </c>
      <c r="E48" s="194"/>
      <c r="F48" s="35" t="s">
        <v>55</v>
      </c>
      <c r="G48" s="118" t="s">
        <v>71</v>
      </c>
      <c r="H48" s="118" t="s">
        <v>116</v>
      </c>
      <c r="I48" s="34"/>
    </row>
    <row r="49" spans="1:9" x14ac:dyDescent="0.2">
      <c r="A49" s="32"/>
      <c r="B49" s="120" t="s">
        <v>120</v>
      </c>
      <c r="C49" s="37"/>
      <c r="D49" s="77">
        <f>IF(ISNA(VLOOKUP($C49,Personalkosten!$A$5:$B$22,2,0)),0,VLOOKUP($C49,Personalkosten!$A$5:$B$22,2,0))</f>
        <v>0</v>
      </c>
      <c r="E49" s="37"/>
      <c r="F49" s="52"/>
      <c r="G49" s="39"/>
      <c r="H49" s="103">
        <f t="shared" ref="H49:H55" si="0">IF(E49&gt;0,D49*E49,(((135.5)*F49)*G49%)*D49)</f>
        <v>0</v>
      </c>
      <c r="I49" s="32"/>
    </row>
    <row r="50" spans="1:9" ht="13.5" customHeight="1" x14ac:dyDescent="0.2">
      <c r="A50" s="32"/>
      <c r="B50" s="120" t="s">
        <v>120</v>
      </c>
      <c r="C50" s="37"/>
      <c r="D50" s="77">
        <f>IF(ISNA(VLOOKUP($C50,Personalkosten!$A$5:$B$22,2,0)),0,VLOOKUP($C50,Personalkosten!$A$5:$B$22,2,0))</f>
        <v>0</v>
      </c>
      <c r="E50" s="37"/>
      <c r="F50" s="52"/>
      <c r="G50" s="39"/>
      <c r="H50" s="103">
        <f t="shared" si="0"/>
        <v>0</v>
      </c>
      <c r="I50" s="32"/>
    </row>
    <row r="51" spans="1:9" x14ac:dyDescent="0.2">
      <c r="A51" s="32"/>
      <c r="B51" s="120"/>
      <c r="C51" s="37"/>
      <c r="D51" s="77">
        <f>IF(ISNA(VLOOKUP($C51,Personalkosten!$A$5:$B$22,2,0)),0,VLOOKUP($C51,Personalkosten!$A$5:$B$22,2,0))</f>
        <v>0</v>
      </c>
      <c r="E51" s="37"/>
      <c r="F51" s="82"/>
      <c r="G51" s="39"/>
      <c r="H51" s="103">
        <f t="shared" si="0"/>
        <v>0</v>
      </c>
      <c r="I51" s="32"/>
    </row>
    <row r="52" spans="1:9" x14ac:dyDescent="0.2">
      <c r="A52" s="32"/>
      <c r="B52" s="120"/>
      <c r="C52" s="37"/>
      <c r="D52" s="77">
        <f>IF(ISNA(VLOOKUP($C52,Personalkosten!$A$5:$B$22,2,0)),0,VLOOKUP($C52,Personalkosten!$A$5:$B$22,2,0))</f>
        <v>0</v>
      </c>
      <c r="E52" s="37"/>
      <c r="F52" s="82"/>
      <c r="G52" s="39"/>
      <c r="H52" s="103">
        <f t="shared" si="0"/>
        <v>0</v>
      </c>
      <c r="I52" s="32"/>
    </row>
    <row r="53" spans="1:9" x14ac:dyDescent="0.2">
      <c r="A53" s="32"/>
      <c r="B53" s="120"/>
      <c r="C53" s="37"/>
      <c r="D53" s="77">
        <f>IF(ISNA(VLOOKUP($C53,Personalkosten!$A$5:$B$22,2,0)),0,VLOOKUP($C53,Personalkosten!$A$5:$B$22,2,0))</f>
        <v>0</v>
      </c>
      <c r="E53" s="37"/>
      <c r="F53" s="82"/>
      <c r="G53" s="39"/>
      <c r="H53" s="103">
        <f t="shared" si="0"/>
        <v>0</v>
      </c>
      <c r="I53" s="32"/>
    </row>
    <row r="54" spans="1:9" x14ac:dyDescent="0.2">
      <c r="A54" s="32"/>
      <c r="B54" s="120"/>
      <c r="C54" s="37"/>
      <c r="D54" s="77">
        <f>IF(ISNA(VLOOKUP($C54,Personalkosten!$A$5:$B$22,2,0)),0,VLOOKUP($C54,Personalkosten!$A$5:$B$22,2,0))</f>
        <v>0</v>
      </c>
      <c r="E54" s="37"/>
      <c r="F54" s="82"/>
      <c r="G54" s="39"/>
      <c r="H54" s="103">
        <f t="shared" si="0"/>
        <v>0</v>
      </c>
      <c r="I54" s="32"/>
    </row>
    <row r="55" spans="1:9" x14ac:dyDescent="0.2">
      <c r="A55" s="32"/>
      <c r="B55" s="120"/>
      <c r="C55" s="37"/>
      <c r="D55" s="77">
        <f>IF(ISNA(VLOOKUP($C55,Personalkosten!$A$5:$B$22,2,0)),0,VLOOKUP($C55,Personalkosten!$A$5:$B$22,2,0))</f>
        <v>0</v>
      </c>
      <c r="E55" s="37"/>
      <c r="F55" s="82"/>
      <c r="G55" s="39"/>
      <c r="H55" s="103">
        <f t="shared" si="0"/>
        <v>0</v>
      </c>
      <c r="I55" s="32"/>
    </row>
    <row r="56" spans="1:9" x14ac:dyDescent="0.2">
      <c r="A56" s="32"/>
      <c r="B56" s="182" t="s">
        <v>59</v>
      </c>
      <c r="C56" s="183"/>
      <c r="D56" s="183"/>
      <c r="E56" s="183"/>
      <c r="F56" s="183"/>
      <c r="G56" s="184"/>
      <c r="H56" s="104">
        <f>SUM(H49:H55)</f>
        <v>0</v>
      </c>
      <c r="I56" s="32"/>
    </row>
    <row r="57" spans="1:9" x14ac:dyDescent="0.2">
      <c r="A57" s="32"/>
      <c r="F57" s="40"/>
      <c r="G57" s="40"/>
      <c r="H57" s="24"/>
      <c r="I57" s="32"/>
    </row>
    <row r="58" spans="1:9" x14ac:dyDescent="0.2">
      <c r="A58" s="32"/>
      <c r="E58" s="185" t="s">
        <v>56</v>
      </c>
      <c r="F58" s="186"/>
      <c r="G58" s="187"/>
      <c r="I58" s="32"/>
    </row>
    <row r="59" spans="1:9" x14ac:dyDescent="0.2">
      <c r="A59" s="32"/>
      <c r="E59" s="192" t="s">
        <v>70</v>
      </c>
      <c r="F59" s="189" t="s">
        <v>48</v>
      </c>
      <c r="G59" s="190"/>
      <c r="I59" s="32"/>
    </row>
    <row r="60" spans="1:9" ht="51" x14ac:dyDescent="0.2">
      <c r="A60" s="32"/>
      <c r="B60" s="66" t="s">
        <v>104</v>
      </c>
      <c r="C60" s="118" t="s">
        <v>106</v>
      </c>
      <c r="D60" s="35" t="s">
        <v>12</v>
      </c>
      <c r="E60" s="193"/>
      <c r="F60" s="35" t="s">
        <v>55</v>
      </c>
      <c r="G60" s="35" t="s">
        <v>71</v>
      </c>
      <c r="H60" s="118" t="s">
        <v>116</v>
      </c>
      <c r="I60" s="32"/>
    </row>
    <row r="61" spans="1:9" x14ac:dyDescent="0.2">
      <c r="A61" s="32"/>
      <c r="B61" s="120" t="s">
        <v>120</v>
      </c>
      <c r="C61" s="37"/>
      <c r="D61" s="77">
        <f>IF(ISNA(VLOOKUP($C61,Personalkosten!$A$5:$B$21,2,0)),0,VLOOKUP($C61,Personalkosten!$A$5:$B$21,2,0))</f>
        <v>0</v>
      </c>
      <c r="E61" s="37"/>
      <c r="F61" s="52"/>
      <c r="G61" s="39"/>
      <c r="H61" s="103">
        <f t="shared" ref="H61:H67" si="1">IF(E61&gt;0,D61*E61,(((135.5)*F61)*G61%)*D61)</f>
        <v>0</v>
      </c>
      <c r="I61" s="32"/>
    </row>
    <row r="62" spans="1:9" x14ac:dyDescent="0.2">
      <c r="A62" s="32"/>
      <c r="B62" s="120" t="s">
        <v>120</v>
      </c>
      <c r="C62" s="37"/>
      <c r="D62" s="77">
        <f>IF(ISNA(VLOOKUP($C62,Personalkosten!$A$5:$B$21,2,0)),0,VLOOKUP($C62,Personalkosten!$A$5:$B$21,2,0))</f>
        <v>0</v>
      </c>
      <c r="E62" s="37"/>
      <c r="F62" s="52"/>
      <c r="G62" s="39"/>
      <c r="H62" s="103">
        <f t="shared" si="1"/>
        <v>0</v>
      </c>
      <c r="I62" s="32"/>
    </row>
    <row r="63" spans="1:9" x14ac:dyDescent="0.2">
      <c r="A63" s="32"/>
      <c r="B63" s="37"/>
      <c r="C63" s="37"/>
      <c r="D63" s="77">
        <f>IF(ISNA(VLOOKUP($C63,Personalkosten!$A$5:$B$21,2,0)),0,VLOOKUP($C63,Personalkosten!$A$5:$B$21,2,0))</f>
        <v>0</v>
      </c>
      <c r="E63" s="37"/>
      <c r="F63" s="82"/>
      <c r="G63" s="39"/>
      <c r="H63" s="103">
        <f t="shared" si="1"/>
        <v>0</v>
      </c>
      <c r="I63" s="32"/>
    </row>
    <row r="64" spans="1:9" x14ac:dyDescent="0.2">
      <c r="A64" s="32"/>
      <c r="B64" s="37"/>
      <c r="C64" s="37"/>
      <c r="D64" s="77">
        <f>IF(ISNA(VLOOKUP($C64,Personalkosten!$A$5:$B$21,2,0)),0,VLOOKUP($C64,Personalkosten!$A$5:$B$21,2,0))</f>
        <v>0</v>
      </c>
      <c r="E64" s="37"/>
      <c r="F64" s="82"/>
      <c r="G64" s="39"/>
      <c r="H64" s="103">
        <f t="shared" si="1"/>
        <v>0</v>
      </c>
      <c r="I64" s="32"/>
    </row>
    <row r="65" spans="1:9" x14ac:dyDescent="0.2">
      <c r="A65" s="32"/>
      <c r="B65" s="37"/>
      <c r="C65" s="37"/>
      <c r="D65" s="77">
        <f>IF(ISNA(VLOOKUP($C65,Personalkosten!$A$5:$B$21,2,0)),0,VLOOKUP($C65,Personalkosten!$A$5:$B$21,2,0))</f>
        <v>0</v>
      </c>
      <c r="E65" s="37"/>
      <c r="F65" s="82"/>
      <c r="G65" s="39"/>
      <c r="H65" s="103">
        <f t="shared" si="1"/>
        <v>0</v>
      </c>
      <c r="I65" s="32"/>
    </row>
    <row r="66" spans="1:9" x14ac:dyDescent="0.2">
      <c r="A66" s="32"/>
      <c r="B66" s="37"/>
      <c r="C66" s="37"/>
      <c r="D66" s="77">
        <f>IF(ISNA(VLOOKUP($C66,Personalkosten!$A$5:$B$21,2,0)),0,VLOOKUP($C66,Personalkosten!$A$5:$B$21,2,0))</f>
        <v>0</v>
      </c>
      <c r="E66" s="37"/>
      <c r="F66" s="82"/>
      <c r="G66" s="39"/>
      <c r="H66" s="103">
        <f t="shared" si="1"/>
        <v>0</v>
      </c>
      <c r="I66" s="32"/>
    </row>
    <row r="67" spans="1:9" x14ac:dyDescent="0.2">
      <c r="A67" s="32"/>
      <c r="B67" s="37"/>
      <c r="C67" s="37"/>
      <c r="D67" s="77">
        <f>IF(ISNA(VLOOKUP($C67,Personalkosten!$A$5:$B$21,2,0)),0,VLOOKUP($C67,Personalkosten!$A$5:$B$21,2,0))</f>
        <v>0</v>
      </c>
      <c r="E67" s="37"/>
      <c r="F67" s="82"/>
      <c r="G67" s="39"/>
      <c r="H67" s="103">
        <f t="shared" si="1"/>
        <v>0</v>
      </c>
      <c r="I67" s="32"/>
    </row>
    <row r="68" spans="1:9" x14ac:dyDescent="0.2">
      <c r="A68" s="32"/>
      <c r="B68" s="182" t="s">
        <v>60</v>
      </c>
      <c r="C68" s="183"/>
      <c r="D68" s="183"/>
      <c r="E68" s="183"/>
      <c r="F68" s="183"/>
      <c r="G68" s="184"/>
      <c r="H68" s="104">
        <f>SUM(H61:H67)</f>
        <v>0</v>
      </c>
      <c r="I68" s="32"/>
    </row>
    <row r="69" spans="1:9" x14ac:dyDescent="0.2">
      <c r="A69" s="32"/>
      <c r="B69" s="206"/>
      <c r="C69" s="206"/>
      <c r="D69" s="206"/>
      <c r="E69" s="206"/>
      <c r="F69" s="206"/>
      <c r="G69" s="206"/>
      <c r="H69" s="206"/>
      <c r="I69" s="32"/>
    </row>
    <row r="70" spans="1:9" x14ac:dyDescent="0.2">
      <c r="A70" s="32"/>
      <c r="B70" s="3" t="s">
        <v>102</v>
      </c>
      <c r="E70" s="185" t="s">
        <v>56</v>
      </c>
      <c r="F70" s="186"/>
      <c r="G70" s="187"/>
      <c r="H70" s="24"/>
      <c r="I70" s="32"/>
    </row>
    <row r="71" spans="1:9" ht="12.75" customHeight="1" x14ac:dyDescent="0.2">
      <c r="A71" s="32"/>
      <c r="E71" s="194" t="s">
        <v>70</v>
      </c>
      <c r="F71" s="189" t="s">
        <v>48</v>
      </c>
      <c r="G71" s="190"/>
      <c r="H71" s="24"/>
      <c r="I71" s="32"/>
    </row>
    <row r="72" spans="1:9" s="36" customFormat="1" ht="25.5" customHeight="1" x14ac:dyDescent="0.2">
      <c r="A72" s="32"/>
      <c r="B72" s="100" t="s">
        <v>57</v>
      </c>
      <c r="C72" s="118" t="s">
        <v>105</v>
      </c>
      <c r="D72" s="35" t="s">
        <v>12</v>
      </c>
      <c r="E72" s="194"/>
      <c r="F72" s="35" t="s">
        <v>55</v>
      </c>
      <c r="G72" s="35" t="s">
        <v>71</v>
      </c>
      <c r="H72" s="118" t="s">
        <v>116</v>
      </c>
      <c r="I72" s="32"/>
    </row>
    <row r="73" spans="1:9" x14ac:dyDescent="0.2">
      <c r="A73" s="32"/>
      <c r="B73" s="121" t="s">
        <v>120</v>
      </c>
      <c r="C73" s="37" t="s">
        <v>84</v>
      </c>
      <c r="D73" s="77">
        <f>IF(ISNA(VLOOKUP($C73,Personalkosten!$A$5:$B$22,2,0)),0,VLOOKUP($C73,Personalkosten!$A$5:$B$22,2,0))</f>
        <v>67.19</v>
      </c>
      <c r="E73" s="52"/>
      <c r="F73" s="52"/>
      <c r="G73" s="52"/>
      <c r="H73" s="99">
        <f>IF(C73&gt;0,IF(E73&gt;0,D73*E73,(((135.5)*F73)*G73%)*D73),0)</f>
        <v>0</v>
      </c>
      <c r="I73" s="32"/>
    </row>
    <row r="74" spans="1:9" x14ac:dyDescent="0.2">
      <c r="A74" s="32"/>
      <c r="B74" s="121"/>
      <c r="C74" s="39"/>
      <c r="D74" s="77">
        <f>IF(ISNA(VLOOKUP($C74,Personalkosten!$A$5:$B$22,2,0)),0,VLOOKUP($C74,Personalkosten!$A$5:$B$22,2,0))</f>
        <v>0</v>
      </c>
      <c r="E74" s="52"/>
      <c r="F74" s="52"/>
      <c r="G74" s="52"/>
      <c r="H74" s="99">
        <f>IF(C74&gt;0,IF(E74&gt;0,D74*E74,(((135.5)*F74)*G74%)*D74),0)</f>
        <v>0</v>
      </c>
      <c r="I74" s="32"/>
    </row>
    <row r="75" spans="1:9" x14ac:dyDescent="0.2">
      <c r="A75" s="32"/>
      <c r="B75" s="182" t="s">
        <v>25</v>
      </c>
      <c r="C75" s="183"/>
      <c r="D75" s="183"/>
      <c r="E75" s="183"/>
      <c r="F75" s="183"/>
      <c r="G75" s="184"/>
      <c r="H75" s="105">
        <f>SUM(H73:H74)</f>
        <v>0</v>
      </c>
      <c r="I75" s="32"/>
    </row>
    <row r="76" spans="1:9" x14ac:dyDescent="0.2">
      <c r="A76" s="32"/>
      <c r="B76" s="80"/>
      <c r="C76" s="80"/>
      <c r="D76" s="80"/>
      <c r="E76" s="117"/>
      <c r="F76" s="117"/>
      <c r="G76" s="117"/>
      <c r="H76" s="81"/>
      <c r="I76" s="32"/>
    </row>
    <row r="77" spans="1:9" ht="27.75" customHeight="1" x14ac:dyDescent="0.2">
      <c r="A77" s="32"/>
      <c r="B77" s="209"/>
      <c r="C77" s="210"/>
      <c r="D77" s="210"/>
      <c r="E77" s="210"/>
      <c r="F77" s="210"/>
      <c r="G77" s="210"/>
      <c r="H77" s="211"/>
      <c r="I77" s="32"/>
    </row>
    <row r="78" spans="1:9" s="36" customFormat="1" ht="26.25" customHeight="1" x14ac:dyDescent="0.2">
      <c r="A78" s="32"/>
      <c r="B78" s="208" t="s">
        <v>134</v>
      </c>
      <c r="C78" s="208"/>
      <c r="D78" s="208"/>
      <c r="E78" s="208"/>
      <c r="F78" s="208"/>
      <c r="G78" s="208"/>
      <c r="H78" s="208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13" ht="14.25" x14ac:dyDescent="0.2">
      <c r="H81" s="56" t="s">
        <v>92</v>
      </c>
      <c r="L81" s="54"/>
      <c r="M81"/>
    </row>
    <row r="82" spans="1:13" ht="15.75" customHeight="1" x14ac:dyDescent="0.2">
      <c r="L82" s="54"/>
      <c r="M82"/>
    </row>
    <row r="83" spans="1:13" ht="26.25" x14ac:dyDescent="0.4">
      <c r="B83" s="5" t="s">
        <v>53</v>
      </c>
      <c r="E83" s="8"/>
      <c r="F83" s="8"/>
      <c r="L83" s="54"/>
      <c r="M83"/>
    </row>
    <row r="84" spans="1:13" x14ac:dyDescent="0.2">
      <c r="E84" s="8"/>
      <c r="F84" s="8"/>
    </row>
    <row r="85" spans="1:13" ht="15.75" customHeight="1" x14ac:dyDescent="0.2">
      <c r="E85" s="8"/>
      <c r="F85" s="8"/>
    </row>
    <row r="86" spans="1:13" ht="15.75" customHeight="1" x14ac:dyDescent="0.2">
      <c r="B86" s="9" t="s">
        <v>19</v>
      </c>
      <c r="C86" s="173">
        <f>C4</f>
        <v>0</v>
      </c>
      <c r="D86" s="174"/>
      <c r="E86" s="175"/>
      <c r="F86" s="8"/>
    </row>
    <row r="87" spans="1:13" ht="15.75" customHeight="1" x14ac:dyDescent="0.2">
      <c r="B87" s="9" t="s">
        <v>22</v>
      </c>
      <c r="C87" s="173">
        <f>C5</f>
        <v>0</v>
      </c>
      <c r="D87" s="174"/>
      <c r="E87" s="175"/>
      <c r="F87" s="8"/>
    </row>
    <row r="88" spans="1:13" ht="15.75" customHeight="1" x14ac:dyDescent="0.25">
      <c r="B88" s="9" t="s">
        <v>24</v>
      </c>
      <c r="C88" s="202" t="str">
        <f>C6</f>
        <v>112 Maschinenbau</v>
      </c>
      <c r="D88" s="203"/>
      <c r="E88" s="204"/>
      <c r="F88" s="8"/>
      <c r="G88" s="57" t="s">
        <v>67</v>
      </c>
    </row>
    <row r="89" spans="1:13" ht="15.75" customHeight="1" x14ac:dyDescent="0.25">
      <c r="B89" s="9" t="s">
        <v>20</v>
      </c>
      <c r="C89" s="173">
        <f>C7</f>
        <v>0</v>
      </c>
      <c r="D89" s="174"/>
      <c r="E89" s="175"/>
      <c r="F89" s="8"/>
      <c r="G89" s="57" t="s">
        <v>66</v>
      </c>
    </row>
    <row r="90" spans="1:13" ht="15.75" customHeight="1" x14ac:dyDescent="0.2">
      <c r="B90" s="10"/>
      <c r="C90" s="11" t="s">
        <v>9</v>
      </c>
      <c r="D90" s="11" t="s">
        <v>10</v>
      </c>
      <c r="E90" s="11" t="s">
        <v>11</v>
      </c>
      <c r="F90" s="8"/>
    </row>
    <row r="91" spans="1:13" ht="15.75" customHeight="1" x14ac:dyDescent="0.2">
      <c r="B91" s="12" t="s">
        <v>51</v>
      </c>
      <c r="C91" s="13">
        <f>C9</f>
        <v>0</v>
      </c>
      <c r="D91" s="13">
        <f>D9</f>
        <v>0</v>
      </c>
      <c r="E91" s="52">
        <f>E9</f>
        <v>1</v>
      </c>
      <c r="F91" s="8"/>
    </row>
    <row r="92" spans="1:13" ht="15.75" customHeight="1" x14ac:dyDescent="0.2"/>
    <row r="93" spans="1:13" ht="15.75" customHeight="1" x14ac:dyDescent="0.2"/>
    <row r="94" spans="1:13" ht="16.5" customHeight="1" x14ac:dyDescent="0.2">
      <c r="A94" s="41"/>
      <c r="B94" s="207" t="s">
        <v>74</v>
      </c>
      <c r="C94" s="207"/>
      <c r="D94" s="207"/>
      <c r="E94" s="207"/>
      <c r="F94" s="207"/>
      <c r="G94" s="207"/>
      <c r="H94" s="207"/>
      <c r="I94" s="42"/>
    </row>
    <row r="95" spans="1:13" ht="15.75" customHeight="1" x14ac:dyDescent="0.2">
      <c r="A95" s="41"/>
      <c r="C95" s="43"/>
      <c r="D95" s="43"/>
      <c r="E95" s="43"/>
      <c r="F95" s="43"/>
      <c r="I95" s="44"/>
    </row>
    <row r="96" spans="1:13" ht="15.75" customHeight="1" x14ac:dyDescent="0.2">
      <c r="A96" s="41"/>
      <c r="B96" s="46" t="s">
        <v>108</v>
      </c>
      <c r="C96" s="43"/>
      <c r="D96" s="43"/>
      <c r="E96" s="43"/>
      <c r="F96" s="43"/>
      <c r="I96" s="44"/>
    </row>
    <row r="97" spans="1:9" ht="15.75" customHeight="1" x14ac:dyDescent="0.2">
      <c r="A97" s="41"/>
      <c r="B97" s="46" t="s">
        <v>76</v>
      </c>
      <c r="C97" s="43"/>
      <c r="D97" s="43"/>
      <c r="E97" s="43"/>
      <c r="F97" s="43"/>
      <c r="I97" s="44"/>
    </row>
    <row r="98" spans="1:9" ht="15.75" customHeight="1" x14ac:dyDescent="0.2">
      <c r="A98" s="41"/>
      <c r="I98" s="41"/>
    </row>
    <row r="99" spans="1:9" s="47" customFormat="1" ht="15.75" customHeight="1" x14ac:dyDescent="0.2">
      <c r="A99" s="45"/>
      <c r="B99" s="46" t="s">
        <v>109</v>
      </c>
      <c r="C99" s="46"/>
      <c r="D99" s="46"/>
      <c r="E99" s="46"/>
      <c r="F99" s="46"/>
      <c r="G99" s="46"/>
      <c r="H99" s="46"/>
      <c r="I99" s="45"/>
    </row>
    <row r="100" spans="1:9" s="47" customFormat="1" ht="15.75" customHeight="1" x14ac:dyDescent="0.2">
      <c r="A100" s="45"/>
      <c r="B100" s="87" t="s">
        <v>82</v>
      </c>
      <c r="C100" s="88"/>
      <c r="D100" s="88"/>
      <c r="E100" s="88"/>
      <c r="F100" s="88"/>
      <c r="G100" s="88"/>
      <c r="H100" s="89"/>
      <c r="I100" s="45"/>
    </row>
    <row r="101" spans="1:9" s="47" customFormat="1" ht="15.75" customHeight="1" x14ac:dyDescent="0.2">
      <c r="A101" s="45"/>
      <c r="B101" s="90" t="s">
        <v>72</v>
      </c>
      <c r="C101" s="91"/>
      <c r="D101" s="91"/>
      <c r="E101" s="91"/>
      <c r="F101" s="91"/>
      <c r="G101" s="91"/>
      <c r="H101" s="92"/>
      <c r="I101" s="45"/>
    </row>
    <row r="102" spans="1:9" s="47" customFormat="1" ht="15.75" customHeight="1" x14ac:dyDescent="0.2">
      <c r="A102" s="45"/>
      <c r="B102" s="87" t="s">
        <v>73</v>
      </c>
      <c r="C102" s="88"/>
      <c r="D102" s="88"/>
      <c r="E102" s="88"/>
      <c r="F102" s="88"/>
      <c r="G102" s="88"/>
      <c r="H102" s="89"/>
      <c r="I102" s="45"/>
    </row>
    <row r="103" spans="1:9" s="47" customFormat="1" ht="15.75" customHeight="1" x14ac:dyDescent="0.2">
      <c r="A103" s="45"/>
      <c r="B103" s="93" t="s">
        <v>68</v>
      </c>
      <c r="C103" s="46"/>
      <c r="D103" s="46"/>
      <c r="E103" s="46"/>
      <c r="F103" s="46"/>
      <c r="G103" s="46"/>
      <c r="H103" s="94"/>
      <c r="I103" s="45"/>
    </row>
    <row r="104" spans="1:9" s="47" customFormat="1" ht="15.75" customHeight="1" x14ac:dyDescent="0.2">
      <c r="A104" s="45"/>
      <c r="B104" s="93" t="s">
        <v>79</v>
      </c>
      <c r="C104" s="46"/>
      <c r="D104" s="46"/>
      <c r="E104" s="46"/>
      <c r="F104" s="46"/>
      <c r="G104" s="46"/>
      <c r="H104" s="94"/>
      <c r="I104" s="45"/>
    </row>
    <row r="105" spans="1:9" s="47" customFormat="1" ht="15.75" customHeight="1" x14ac:dyDescent="0.2">
      <c r="A105" s="45"/>
      <c r="B105" s="95" t="s">
        <v>75</v>
      </c>
      <c r="C105" s="91"/>
      <c r="D105" s="91"/>
      <c r="E105" s="91"/>
      <c r="F105" s="91"/>
      <c r="G105" s="91"/>
      <c r="H105" s="92"/>
      <c r="I105" s="45"/>
    </row>
    <row r="106" spans="1:9" s="47" customFormat="1" ht="15.75" customHeight="1" x14ac:dyDescent="0.2">
      <c r="A106" s="45"/>
      <c r="B106" s="6"/>
      <c r="C106" s="46"/>
      <c r="D106" s="46"/>
      <c r="E106" s="46"/>
      <c r="F106" s="46"/>
      <c r="G106" s="46"/>
      <c r="H106" s="46"/>
      <c r="I106" s="45"/>
    </row>
    <row r="107" spans="1:9" ht="39" customHeight="1" x14ac:dyDescent="0.2">
      <c r="A107" s="41"/>
      <c r="B107" s="196" t="s">
        <v>110</v>
      </c>
      <c r="C107" s="197"/>
      <c r="D107" s="119" t="s">
        <v>111</v>
      </c>
      <c r="E107" s="48" t="s">
        <v>77</v>
      </c>
      <c r="F107" s="49" t="s">
        <v>78</v>
      </c>
      <c r="G107" s="49" t="s">
        <v>52</v>
      </c>
      <c r="H107" s="49" t="s">
        <v>15</v>
      </c>
      <c r="I107" s="41"/>
    </row>
    <row r="108" spans="1:9" ht="15.75" customHeight="1" x14ac:dyDescent="0.2">
      <c r="A108" s="41"/>
      <c r="B108" s="96"/>
      <c r="C108" s="97"/>
      <c r="D108" s="25">
        <v>0</v>
      </c>
      <c r="E108" s="98"/>
      <c r="F108" s="50">
        <v>1</v>
      </c>
      <c r="G108" s="38">
        <v>0</v>
      </c>
      <c r="H108" s="60">
        <f>((D108/F108)*E108)*G108%</f>
        <v>0</v>
      </c>
      <c r="I108" s="41"/>
    </row>
    <row r="109" spans="1:9" ht="15.75" customHeight="1" x14ac:dyDescent="0.2">
      <c r="A109" s="41"/>
      <c r="B109" s="96"/>
      <c r="C109" s="97"/>
      <c r="D109" s="25">
        <v>0</v>
      </c>
      <c r="E109" s="98"/>
      <c r="F109" s="50">
        <v>1</v>
      </c>
      <c r="G109" s="38">
        <v>0</v>
      </c>
      <c r="H109" s="60">
        <f>((D109/F109)*E109)*G109%</f>
        <v>0</v>
      </c>
      <c r="I109" s="41"/>
    </row>
    <row r="110" spans="1:9" ht="15.75" customHeight="1" x14ac:dyDescent="0.2">
      <c r="A110" s="41"/>
      <c r="B110" s="96"/>
      <c r="C110" s="97"/>
      <c r="D110" s="25">
        <v>0</v>
      </c>
      <c r="E110" s="98"/>
      <c r="F110" s="50">
        <v>1</v>
      </c>
      <c r="G110" s="38">
        <v>0</v>
      </c>
      <c r="H110" s="60">
        <f>((D110/F110)*E110)*G110%</f>
        <v>0</v>
      </c>
      <c r="I110" s="41"/>
    </row>
    <row r="111" spans="1:9" ht="15.75" customHeight="1" x14ac:dyDescent="0.2">
      <c r="A111" s="41"/>
      <c r="B111" s="96"/>
      <c r="C111" s="97"/>
      <c r="D111" s="25">
        <v>0</v>
      </c>
      <c r="E111" s="98"/>
      <c r="F111" s="50">
        <v>1</v>
      </c>
      <c r="G111" s="38">
        <v>0</v>
      </c>
      <c r="H111" s="60">
        <f t="shared" ref="H111:H114" si="2">D111*$E$9/(12*F111)*G111%</f>
        <v>0</v>
      </c>
      <c r="I111" s="41"/>
    </row>
    <row r="112" spans="1:9" ht="15.75" customHeight="1" x14ac:dyDescent="0.2">
      <c r="A112" s="41"/>
      <c r="B112" s="96"/>
      <c r="C112" s="97"/>
      <c r="D112" s="25">
        <v>0</v>
      </c>
      <c r="E112" s="98"/>
      <c r="F112" s="50">
        <v>1</v>
      </c>
      <c r="G112" s="38">
        <v>0</v>
      </c>
      <c r="H112" s="60">
        <f t="shared" si="2"/>
        <v>0</v>
      </c>
      <c r="I112" s="41"/>
    </row>
    <row r="113" spans="1:10" ht="15.75" customHeight="1" x14ac:dyDescent="0.2">
      <c r="A113" s="41"/>
      <c r="B113" s="96"/>
      <c r="C113" s="97"/>
      <c r="D113" s="25">
        <v>0</v>
      </c>
      <c r="E113" s="98"/>
      <c r="F113" s="50">
        <v>1</v>
      </c>
      <c r="G113" s="38">
        <v>0</v>
      </c>
      <c r="H113" s="60">
        <f t="shared" si="2"/>
        <v>0</v>
      </c>
      <c r="I113" s="41"/>
    </row>
    <row r="114" spans="1:10" ht="15.75" customHeight="1" x14ac:dyDescent="0.2">
      <c r="A114" s="41"/>
      <c r="B114" s="96"/>
      <c r="C114" s="97"/>
      <c r="D114" s="25">
        <v>0</v>
      </c>
      <c r="E114" s="98"/>
      <c r="F114" s="50">
        <v>1</v>
      </c>
      <c r="G114" s="38">
        <v>0</v>
      </c>
      <c r="H114" s="60">
        <f t="shared" si="2"/>
        <v>0</v>
      </c>
      <c r="I114" s="20"/>
    </row>
    <row r="115" spans="1:10" ht="15.75" customHeight="1" x14ac:dyDescent="0.2">
      <c r="A115" s="41"/>
      <c r="B115" s="205" t="s">
        <v>61</v>
      </c>
      <c r="C115" s="205"/>
      <c r="D115" s="205"/>
      <c r="E115" s="205"/>
      <c r="F115" s="205"/>
      <c r="G115" s="205"/>
      <c r="H115" s="59">
        <f>SUM(H108:H114)</f>
        <v>0</v>
      </c>
      <c r="I115" s="20"/>
    </row>
    <row r="116" spans="1:10" ht="15.75" customHeight="1" x14ac:dyDescent="0.2">
      <c r="A116" s="41"/>
      <c r="I116" s="20"/>
    </row>
    <row r="117" spans="1:10" ht="15.75" customHeight="1" x14ac:dyDescent="0.2">
      <c r="A117" s="41"/>
      <c r="B117" s="41"/>
      <c r="C117" s="41"/>
      <c r="D117" s="41"/>
      <c r="E117" s="41"/>
      <c r="F117" s="20"/>
      <c r="G117" s="20"/>
      <c r="H117" s="20"/>
      <c r="I117" s="20"/>
    </row>
    <row r="118" spans="1:10" ht="19.5" customHeight="1" x14ac:dyDescent="0.2"/>
    <row r="119" spans="1:10" ht="15.75" customHeight="1" x14ac:dyDescent="0.2">
      <c r="A119" s="22"/>
      <c r="B119" s="195" t="s">
        <v>50</v>
      </c>
      <c r="C119" s="195"/>
      <c r="D119" s="195"/>
      <c r="E119" s="195"/>
      <c r="F119" s="195"/>
      <c r="G119" s="195"/>
      <c r="H119" s="195"/>
      <c r="I119" s="51"/>
    </row>
    <row r="120" spans="1:10" ht="15.75" customHeight="1" x14ac:dyDescent="0.2">
      <c r="A120" s="22"/>
      <c r="B120" s="3" t="s">
        <v>125</v>
      </c>
      <c r="I120" s="51"/>
    </row>
    <row r="121" spans="1:10" ht="15.75" customHeight="1" x14ac:dyDescent="0.2">
      <c r="A121" s="22"/>
      <c r="B121" s="46" t="s">
        <v>112</v>
      </c>
      <c r="I121" s="51"/>
    </row>
    <row r="122" spans="1:10" ht="15.75" customHeight="1" x14ac:dyDescent="0.2">
      <c r="A122" s="22"/>
      <c r="B122" s="46" t="s">
        <v>113</v>
      </c>
      <c r="I122" s="51"/>
    </row>
    <row r="123" spans="1:10" ht="15.75" customHeight="1" x14ac:dyDescent="0.2">
      <c r="A123" s="22"/>
      <c r="B123" s="46" t="s">
        <v>115</v>
      </c>
      <c r="I123" s="51"/>
    </row>
    <row r="124" spans="1:10" ht="15.75" customHeight="1" x14ac:dyDescent="0.2">
      <c r="A124" s="22"/>
      <c r="B124" s="46" t="s">
        <v>119</v>
      </c>
      <c r="I124" s="51"/>
    </row>
    <row r="125" spans="1:10" ht="15.75" customHeight="1" x14ac:dyDescent="0.2">
      <c r="A125" s="22"/>
      <c r="B125" s="46" t="s">
        <v>118</v>
      </c>
      <c r="C125" s="46"/>
      <c r="D125" s="46"/>
      <c r="E125" s="46"/>
      <c r="F125" s="46"/>
      <c r="G125" s="46"/>
      <c r="H125" s="46"/>
      <c r="I125" s="51"/>
    </row>
    <row r="126" spans="1:10" ht="15.75" customHeight="1" x14ac:dyDescent="0.2">
      <c r="A126" s="22"/>
      <c r="B126" s="46" t="s">
        <v>114</v>
      </c>
      <c r="C126" s="46"/>
      <c r="D126" s="46"/>
      <c r="E126" s="46"/>
      <c r="F126" s="46"/>
      <c r="G126" s="46"/>
      <c r="H126" s="46"/>
      <c r="I126" s="51"/>
    </row>
    <row r="127" spans="1:10" ht="65.25" customHeight="1" x14ac:dyDescent="0.2">
      <c r="A127" s="22"/>
      <c r="B127" s="111" t="s">
        <v>94</v>
      </c>
      <c r="C127" s="111" t="s">
        <v>121</v>
      </c>
      <c r="D127" s="111" t="s">
        <v>122</v>
      </c>
      <c r="E127" s="111" t="s">
        <v>123</v>
      </c>
      <c r="F127" s="114" t="s">
        <v>96</v>
      </c>
      <c r="G127" s="111" t="s">
        <v>124</v>
      </c>
      <c r="H127" s="111" t="s">
        <v>95</v>
      </c>
      <c r="I127" s="51"/>
    </row>
    <row r="128" spans="1:10" ht="15.75" customHeight="1" x14ac:dyDescent="0.25">
      <c r="A128" s="22"/>
      <c r="B128" s="125"/>
      <c r="C128" s="122"/>
      <c r="D128" s="123"/>
      <c r="E128" s="124"/>
      <c r="F128" s="112" t="str">
        <f t="shared" ref="F128:F130" si="3">IF(OR(D128="",E128=""),"",DATE(YEAR(D128),MONTH(D128)+E128,DAY(D128)))</f>
        <v/>
      </c>
      <c r="G128" s="126"/>
      <c r="H128" s="109" t="str">
        <f t="shared" ref="H128:H129" si="4">IF(OR(G128="",E128=""),"",G128/(E128*30))</f>
        <v/>
      </c>
      <c r="I128" s="51"/>
      <c r="J128" s="113"/>
    </row>
    <row r="129" spans="1:10" ht="15.75" customHeight="1" x14ac:dyDescent="0.25">
      <c r="A129" s="22"/>
      <c r="B129" s="125"/>
      <c r="C129" s="122"/>
      <c r="D129" s="123"/>
      <c r="E129" s="124"/>
      <c r="F129" s="112" t="str">
        <f t="shared" si="3"/>
        <v/>
      </c>
      <c r="G129" s="126"/>
      <c r="H129" s="109" t="str">
        <f t="shared" si="4"/>
        <v/>
      </c>
      <c r="I129" s="51"/>
      <c r="J129" s="113"/>
    </row>
    <row r="130" spans="1:10" ht="15.75" customHeight="1" x14ac:dyDescent="0.25">
      <c r="A130" s="22"/>
      <c r="B130" s="125"/>
      <c r="C130" s="122"/>
      <c r="D130" s="123"/>
      <c r="E130" s="125"/>
      <c r="F130" s="112" t="str">
        <f t="shared" si="3"/>
        <v/>
      </c>
      <c r="G130" s="126"/>
      <c r="H130" s="109" t="str">
        <f>IF(OR(G130="",E130=""),"",G130/(E130*30))</f>
        <v/>
      </c>
      <c r="I130" s="51"/>
      <c r="J130" s="113"/>
    </row>
    <row r="131" spans="1:10" ht="15.75" customHeight="1" x14ac:dyDescent="0.25">
      <c r="A131" s="22"/>
      <c r="B131" s="125"/>
      <c r="C131" s="122"/>
      <c r="D131" s="123"/>
      <c r="E131" s="125"/>
      <c r="F131" s="112" t="str">
        <f>IF(OR(D131="",E131=""),"",DATE(YEAR(D131),MONTH(D131)+E131,DAY(D131)))</f>
        <v/>
      </c>
      <c r="G131" s="126"/>
      <c r="H131" s="109" t="str">
        <f t="shared" ref="H131:H132" si="5">IF(OR(G131="",E131=""),"",G131/(E131*30))</f>
        <v/>
      </c>
      <c r="I131" s="51"/>
      <c r="J131" s="113"/>
    </row>
    <row r="132" spans="1:10" ht="15.75" customHeight="1" x14ac:dyDescent="0.25">
      <c r="A132" s="22"/>
      <c r="B132" s="125"/>
      <c r="C132" s="122"/>
      <c r="D132" s="123"/>
      <c r="E132" s="125"/>
      <c r="F132" s="112" t="str">
        <f>IF(OR(D132="",E132=""),"",DATE(YEAR(D132),MONTH(D132)+E132,DAY(D132)))</f>
        <v/>
      </c>
      <c r="G132" s="126"/>
      <c r="H132" s="109" t="str">
        <f t="shared" si="5"/>
        <v/>
      </c>
      <c r="I132" s="51"/>
      <c r="J132" s="113"/>
    </row>
    <row r="133" spans="1:10" ht="15.75" customHeight="1" x14ac:dyDescent="0.2">
      <c r="A133" s="22"/>
      <c r="B133" s="46" t="s">
        <v>132</v>
      </c>
      <c r="C133" s="46"/>
      <c r="D133" s="46"/>
      <c r="E133" s="46"/>
      <c r="F133" s="46"/>
      <c r="G133" s="46"/>
      <c r="H133" s="46"/>
      <c r="I133" s="51"/>
    </row>
    <row r="134" spans="1:10" ht="15.75" customHeight="1" x14ac:dyDescent="0.25">
      <c r="A134" s="22"/>
      <c r="B134" s="133" t="s">
        <v>127</v>
      </c>
      <c r="C134" s="115" t="str">
        <f>IF($F128&lt;$D$9,IF($F128&lt;$C$9,"!!! Achtung! AfA-Ende vor Projektbeginn. Im Rahmen der wirtschaftlichen Beurteilung des Projektes können erhöhte Gewinne zur teilweisen Gewinnabführung an das Finanzamt führen !!!","AfA-Ende vor Projektende! Ggf. können im Rahmen der wirtschaftlichen Beurteilung des Projektes erhöhte Gewinne zur teilweisen Gewinnabführung an das Finanzamt führen"),"")</f>
        <v/>
      </c>
      <c r="E134" s="46"/>
      <c r="F134" s="46"/>
      <c r="G134" s="46"/>
      <c r="H134" s="46"/>
      <c r="I134" s="51"/>
    </row>
    <row r="135" spans="1:10" ht="15.75" customHeight="1" x14ac:dyDescent="0.25">
      <c r="A135" s="22"/>
      <c r="B135" s="133" t="s">
        <v>128</v>
      </c>
      <c r="C135" s="115" t="str">
        <f t="shared" ref="C135:C138" si="6">IF($F129&lt;$D$9,IF($F129&lt;$C$9,"!!! Achtung! AfA-Ende vor Projektbeginn. Im Rahmen der wirtschaftlichen Beurteilung des Projektes können erhöhte Gewinne zur teilweisen Gewinnabführung an das Finanzamt führen !!!","AfA-Ende vor Projektende! Ggf. können im Rahmen der wirtschaftlichen Beurteilung des Projektes erhöhte Gewinne zur teilweisen Gewinnabführung an das Finanzamt führen"),"")</f>
        <v/>
      </c>
      <c r="E135" s="46"/>
      <c r="F135" s="46"/>
      <c r="G135" s="46"/>
      <c r="H135" s="46"/>
      <c r="I135" s="51"/>
    </row>
    <row r="136" spans="1:10" ht="15.75" customHeight="1" x14ac:dyDescent="0.25">
      <c r="A136" s="22"/>
      <c r="B136" s="133" t="s">
        <v>129</v>
      </c>
      <c r="C136" s="115" t="str">
        <f t="shared" si="6"/>
        <v/>
      </c>
      <c r="E136" s="46"/>
      <c r="F136" s="46"/>
      <c r="G136" s="46"/>
      <c r="H136" s="46"/>
      <c r="I136" s="51"/>
    </row>
    <row r="137" spans="1:10" ht="15.75" customHeight="1" x14ac:dyDescent="0.25">
      <c r="A137" s="22"/>
      <c r="B137" s="133" t="s">
        <v>130</v>
      </c>
      <c r="C137" s="115" t="str">
        <f t="shared" si="6"/>
        <v/>
      </c>
      <c r="E137" s="46"/>
      <c r="F137" s="46"/>
      <c r="G137" s="46"/>
      <c r="H137" s="46"/>
      <c r="I137" s="51"/>
    </row>
    <row r="138" spans="1:10" ht="15.75" customHeight="1" x14ac:dyDescent="0.25">
      <c r="A138" s="22"/>
      <c r="B138" s="133" t="s">
        <v>131</v>
      </c>
      <c r="C138" s="115" t="str">
        <f t="shared" si="6"/>
        <v/>
      </c>
      <c r="E138" s="110"/>
      <c r="F138" s="46"/>
      <c r="G138" s="46"/>
      <c r="H138" s="46"/>
      <c r="I138" s="51"/>
    </row>
    <row r="139" spans="1:10" ht="15.75" customHeight="1" x14ac:dyDescent="0.2">
      <c r="A139" s="22"/>
      <c r="B139" s="46"/>
      <c r="C139" s="46"/>
      <c r="D139" s="46"/>
      <c r="E139" s="46"/>
      <c r="F139" s="46"/>
      <c r="G139" s="46"/>
      <c r="H139" s="46"/>
      <c r="I139" s="51"/>
    </row>
    <row r="140" spans="1:10" ht="15.75" customHeight="1" x14ac:dyDescent="0.2">
      <c r="A140" s="22"/>
      <c r="I140" s="51"/>
    </row>
    <row r="141" spans="1:10" ht="25.5" x14ac:dyDescent="0.2">
      <c r="A141" s="22"/>
      <c r="B141" s="196" t="s">
        <v>94</v>
      </c>
      <c r="C141" s="197"/>
      <c r="D141" s="160" t="str">
        <f>C127</f>
        <v>Inventar-Nr.: (Spalte "Anlage")</v>
      </c>
      <c r="E141" s="161"/>
      <c r="F141" s="49" t="str">
        <f t="shared" ref="F141:F146" si="7">H127</f>
        <v>AfA-Wert pro Tag</v>
      </c>
      <c r="G141" s="49" t="s">
        <v>58</v>
      </c>
      <c r="H141" s="49" t="s">
        <v>15</v>
      </c>
      <c r="I141" s="51"/>
    </row>
    <row r="142" spans="1:10" ht="15.75" customHeight="1" x14ac:dyDescent="0.2">
      <c r="A142" s="22"/>
      <c r="B142" s="198">
        <f>B128</f>
        <v>0</v>
      </c>
      <c r="C142" s="199"/>
      <c r="D142" s="162">
        <f t="shared" ref="D142" si="8">C128</f>
        <v>0</v>
      </c>
      <c r="E142" s="163"/>
      <c r="F142" s="129" t="str">
        <f t="shared" si="7"/>
        <v/>
      </c>
      <c r="G142" s="140"/>
      <c r="H142" s="129" t="str">
        <f t="shared" ref="H142:H147" si="9">(IF(OR(G142="",F142=""),"",G142*F142))</f>
        <v/>
      </c>
      <c r="I142" s="51"/>
    </row>
    <row r="143" spans="1:10" ht="15.75" customHeight="1" x14ac:dyDescent="0.2">
      <c r="A143" s="22"/>
      <c r="B143" s="198">
        <f>B129</f>
        <v>0</v>
      </c>
      <c r="C143" s="199"/>
      <c r="D143" s="162">
        <f t="shared" ref="D143:D146" si="10">C129</f>
        <v>0</v>
      </c>
      <c r="E143" s="163"/>
      <c r="F143" s="129" t="str">
        <f t="shared" si="7"/>
        <v/>
      </c>
      <c r="G143" s="37"/>
      <c r="H143" s="129" t="str">
        <f t="shared" si="9"/>
        <v/>
      </c>
      <c r="I143" s="51"/>
    </row>
    <row r="144" spans="1:10" ht="15.75" customHeight="1" x14ac:dyDescent="0.2">
      <c r="A144" s="22"/>
      <c r="B144" s="198">
        <f>B130</f>
        <v>0</v>
      </c>
      <c r="C144" s="199"/>
      <c r="D144" s="162">
        <f t="shared" si="10"/>
        <v>0</v>
      </c>
      <c r="E144" s="163"/>
      <c r="F144" s="129" t="str">
        <f t="shared" si="7"/>
        <v/>
      </c>
      <c r="G144" s="52"/>
      <c r="H144" s="129" t="str">
        <f t="shared" si="9"/>
        <v/>
      </c>
      <c r="I144" s="51"/>
    </row>
    <row r="145" spans="1:9" ht="15.75" customHeight="1" x14ac:dyDescent="0.2">
      <c r="A145" s="22"/>
      <c r="B145" s="198">
        <f>B131</f>
        <v>0</v>
      </c>
      <c r="C145" s="199"/>
      <c r="D145" s="162">
        <f t="shared" si="10"/>
        <v>0</v>
      </c>
      <c r="E145" s="163"/>
      <c r="F145" s="129" t="str">
        <f t="shared" si="7"/>
        <v/>
      </c>
      <c r="G145" s="52"/>
      <c r="H145" s="129" t="str">
        <f t="shared" si="9"/>
        <v/>
      </c>
      <c r="I145" s="51"/>
    </row>
    <row r="146" spans="1:9" ht="15.75" customHeight="1" x14ac:dyDescent="0.2">
      <c r="A146" s="22"/>
      <c r="B146" s="198">
        <f>B132</f>
        <v>0</v>
      </c>
      <c r="C146" s="199"/>
      <c r="D146" s="162">
        <f t="shared" si="10"/>
        <v>0</v>
      </c>
      <c r="E146" s="163"/>
      <c r="F146" s="129" t="str">
        <f t="shared" si="7"/>
        <v/>
      </c>
      <c r="G146" s="52"/>
      <c r="H146" s="129" t="str">
        <f t="shared" si="9"/>
        <v/>
      </c>
      <c r="I146" s="51"/>
    </row>
    <row r="147" spans="1:9" ht="15.75" customHeight="1" x14ac:dyDescent="0.2">
      <c r="A147" s="22"/>
      <c r="B147" s="200"/>
      <c r="C147" s="201"/>
      <c r="D147" s="158"/>
      <c r="E147" s="159"/>
      <c r="F147" s="129"/>
      <c r="G147" s="52"/>
      <c r="H147" s="129" t="str">
        <f t="shared" si="9"/>
        <v/>
      </c>
      <c r="I147" s="22"/>
    </row>
    <row r="148" spans="1:9" ht="15.75" customHeight="1" x14ac:dyDescent="0.2">
      <c r="A148" s="22"/>
      <c r="B148" s="182" t="s">
        <v>62</v>
      </c>
      <c r="C148" s="183"/>
      <c r="D148" s="183"/>
      <c r="E148" s="183"/>
      <c r="F148" s="183"/>
      <c r="G148" s="184"/>
      <c r="H148" s="59">
        <f>SUM(H142:H147)</f>
        <v>0</v>
      </c>
      <c r="I148" s="22"/>
    </row>
    <row r="149" spans="1:9" ht="15.75" customHeight="1" x14ac:dyDescent="0.2">
      <c r="A149" s="22"/>
      <c r="I149" s="22"/>
    </row>
    <row r="150" spans="1:9" ht="10.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</row>
    <row r="151" spans="1:9" ht="15" x14ac:dyDescent="0.2">
      <c r="B151" s="79" t="s">
        <v>83</v>
      </c>
    </row>
    <row r="152" spans="1:9" ht="15" x14ac:dyDescent="0.2">
      <c r="B152" s="79"/>
      <c r="H152" s="116" t="s">
        <v>91</v>
      </c>
    </row>
    <row r="153" spans="1:9" ht="15" x14ac:dyDescent="0.2">
      <c r="B153" s="79"/>
    </row>
    <row r="154" spans="1:9" x14ac:dyDescent="0.2">
      <c r="A154" s="22"/>
      <c r="B154" s="195" t="s">
        <v>146</v>
      </c>
      <c r="C154" s="195"/>
      <c r="D154" s="195"/>
      <c r="E154" s="195"/>
      <c r="F154" s="195"/>
      <c r="G154" s="195"/>
      <c r="H154" s="195"/>
      <c r="I154" s="51"/>
    </row>
    <row r="155" spans="1:9" ht="15" x14ac:dyDescent="0.2">
      <c r="A155" s="147"/>
      <c r="B155" s="79"/>
      <c r="I155" s="147"/>
    </row>
    <row r="156" spans="1:9" ht="15" x14ac:dyDescent="0.2">
      <c r="A156" s="147"/>
      <c r="B156" s="46" t="s">
        <v>141</v>
      </c>
      <c r="I156" s="147"/>
    </row>
    <row r="157" spans="1:9" ht="14.25" x14ac:dyDescent="0.2">
      <c r="A157" s="147"/>
      <c r="B157" s="46" t="s">
        <v>135</v>
      </c>
      <c r="I157" s="147"/>
    </row>
    <row r="158" spans="1:9" ht="14.25" x14ac:dyDescent="0.2">
      <c r="A158" s="147"/>
      <c r="B158" s="46" t="s">
        <v>136</v>
      </c>
      <c r="I158" s="147"/>
    </row>
    <row r="159" spans="1:9" ht="14.25" x14ac:dyDescent="0.2">
      <c r="A159" s="147"/>
      <c r="B159" s="46" t="s">
        <v>137</v>
      </c>
      <c r="I159" s="147"/>
    </row>
    <row r="160" spans="1:9" ht="14.25" x14ac:dyDescent="0.2">
      <c r="A160" s="147"/>
      <c r="B160" s="46" t="s">
        <v>138</v>
      </c>
      <c r="I160" s="147"/>
    </row>
    <row r="161" spans="1:9" ht="14.25" x14ac:dyDescent="0.2">
      <c r="A161" s="147"/>
      <c r="B161" s="46" t="s">
        <v>145</v>
      </c>
      <c r="I161" s="147"/>
    </row>
    <row r="162" spans="1:9" ht="14.25" x14ac:dyDescent="0.2">
      <c r="A162" s="147"/>
      <c r="B162" s="46"/>
      <c r="I162" s="147"/>
    </row>
    <row r="163" spans="1:9" ht="55.5" customHeight="1" x14ac:dyDescent="0.2">
      <c r="A163" s="147"/>
      <c r="B163" s="150" t="s">
        <v>139</v>
      </c>
      <c r="C163" s="151" t="s">
        <v>140</v>
      </c>
      <c r="D163" s="151" t="s">
        <v>144</v>
      </c>
      <c r="E163" s="152" t="s">
        <v>143</v>
      </c>
      <c r="I163" s="147"/>
    </row>
    <row r="164" spans="1:9" ht="14.25" x14ac:dyDescent="0.2">
      <c r="A164" s="147"/>
      <c r="B164" s="141"/>
      <c r="C164" s="143"/>
      <c r="D164" s="143"/>
      <c r="E164" s="135">
        <f>C164*D164</f>
        <v>0</v>
      </c>
      <c r="I164" s="147"/>
    </row>
    <row r="165" spans="1:9" ht="14.25" x14ac:dyDescent="0.2">
      <c r="A165" s="147"/>
      <c r="B165" s="141"/>
      <c r="C165" s="143"/>
      <c r="D165" s="143"/>
      <c r="E165" s="135">
        <f t="shared" ref="E165:E167" si="11">C165*D165</f>
        <v>0</v>
      </c>
      <c r="I165" s="147"/>
    </row>
    <row r="166" spans="1:9" ht="14.25" x14ac:dyDescent="0.2">
      <c r="A166" s="147"/>
      <c r="B166" s="141"/>
      <c r="C166" s="143"/>
      <c r="D166" s="143"/>
      <c r="E166" s="135">
        <f t="shared" si="11"/>
        <v>0</v>
      </c>
      <c r="I166" s="147"/>
    </row>
    <row r="167" spans="1:9" ht="14.25" x14ac:dyDescent="0.2">
      <c r="A167" s="147"/>
      <c r="B167" s="142"/>
      <c r="C167" s="144"/>
      <c r="D167" s="144"/>
      <c r="E167" s="135">
        <f t="shared" si="11"/>
        <v>0</v>
      </c>
      <c r="I167" s="147"/>
    </row>
    <row r="168" spans="1:9" ht="15" x14ac:dyDescent="0.2">
      <c r="A168" s="147"/>
      <c r="B168" s="137" t="s">
        <v>142</v>
      </c>
      <c r="C168" s="138"/>
      <c r="D168" s="138"/>
      <c r="E168" s="139">
        <f>SUM(E164:E167)</f>
        <v>0</v>
      </c>
      <c r="I168" s="147"/>
    </row>
    <row r="169" spans="1:9" ht="15" x14ac:dyDescent="0.2">
      <c r="A169" s="147"/>
      <c r="B169" s="6"/>
      <c r="C169" s="145"/>
      <c r="D169" s="145"/>
      <c r="E169" s="146"/>
      <c r="I169" s="147"/>
    </row>
    <row r="170" spans="1:9" ht="14.25" x14ac:dyDescent="0.2">
      <c r="A170" s="147"/>
      <c r="B170" s="148"/>
      <c r="C170" s="147"/>
      <c r="D170" s="147"/>
      <c r="E170" s="147"/>
      <c r="F170" s="147"/>
      <c r="G170" s="147"/>
      <c r="H170" s="149"/>
      <c r="I170" s="147"/>
    </row>
    <row r="172" spans="1:9" ht="26.25" x14ac:dyDescent="0.4">
      <c r="B172" s="5" t="s">
        <v>87</v>
      </c>
      <c r="E172" s="8"/>
      <c r="F172" s="8"/>
    </row>
    <row r="173" spans="1:9" x14ac:dyDescent="0.2">
      <c r="E173" s="8"/>
      <c r="F173" s="8"/>
    </row>
    <row r="174" spans="1:9" x14ac:dyDescent="0.2">
      <c r="E174" s="8"/>
      <c r="F174" s="8"/>
    </row>
    <row r="175" spans="1:9" x14ac:dyDescent="0.2">
      <c r="B175" s="9" t="s">
        <v>19</v>
      </c>
      <c r="C175" s="173">
        <f>C4</f>
        <v>0</v>
      </c>
      <c r="D175" s="174"/>
      <c r="E175" s="175"/>
      <c r="F175" s="8"/>
    </row>
    <row r="176" spans="1:9" x14ac:dyDescent="0.2">
      <c r="B176" s="9" t="s">
        <v>22</v>
      </c>
      <c r="C176" s="173">
        <f>C5</f>
        <v>0</v>
      </c>
      <c r="D176" s="174"/>
      <c r="E176" s="175"/>
      <c r="F176" s="8"/>
    </row>
    <row r="177" spans="2:8" ht="15" x14ac:dyDescent="0.25">
      <c r="B177" s="9" t="s">
        <v>24</v>
      </c>
      <c r="C177" s="173" t="str">
        <f>C6</f>
        <v>112 Maschinenbau</v>
      </c>
      <c r="D177" s="174"/>
      <c r="E177" s="175"/>
      <c r="F177" s="8"/>
      <c r="G177" s="57"/>
    </row>
    <row r="178" spans="2:8" ht="15" x14ac:dyDescent="0.25">
      <c r="B178" s="9" t="s">
        <v>20</v>
      </c>
      <c r="C178" s="173">
        <f>C7</f>
        <v>0</v>
      </c>
      <c r="D178" s="174"/>
      <c r="E178" s="175"/>
      <c r="F178" s="8"/>
      <c r="G178" s="57"/>
    </row>
    <row r="179" spans="2:8" x14ac:dyDescent="0.2">
      <c r="B179" s="10"/>
      <c r="C179" s="11" t="s">
        <v>9</v>
      </c>
      <c r="D179" s="11" t="s">
        <v>10</v>
      </c>
      <c r="E179" s="11" t="s">
        <v>11</v>
      </c>
      <c r="F179" s="8"/>
    </row>
    <row r="180" spans="2:8" x14ac:dyDescent="0.2">
      <c r="B180" s="12" t="s">
        <v>51</v>
      </c>
      <c r="C180" s="13">
        <f>C9</f>
        <v>0</v>
      </c>
      <c r="D180" s="13">
        <f>D9</f>
        <v>0</v>
      </c>
      <c r="E180" s="52">
        <f>E9</f>
        <v>1</v>
      </c>
      <c r="F180" s="8"/>
    </row>
    <row r="182" spans="2:8" x14ac:dyDescent="0.2">
      <c r="B182" s="7" t="s">
        <v>93</v>
      </c>
    </row>
    <row r="183" spans="2:8" x14ac:dyDescent="0.2">
      <c r="B183" s="164"/>
      <c r="C183" s="165"/>
      <c r="D183" s="165"/>
      <c r="E183" s="165"/>
      <c r="F183" s="165"/>
      <c r="G183" s="165"/>
      <c r="H183" s="166"/>
    </row>
    <row r="184" spans="2:8" x14ac:dyDescent="0.2">
      <c r="B184" s="167"/>
      <c r="C184" s="168"/>
      <c r="D184" s="168"/>
      <c r="E184" s="168"/>
      <c r="F184" s="168"/>
      <c r="G184" s="168"/>
      <c r="H184" s="169"/>
    </row>
    <row r="185" spans="2:8" x14ac:dyDescent="0.2">
      <c r="B185" s="167"/>
      <c r="C185" s="168"/>
      <c r="D185" s="168"/>
      <c r="E185" s="168"/>
      <c r="F185" s="168"/>
      <c r="G185" s="168"/>
      <c r="H185" s="169"/>
    </row>
    <row r="186" spans="2:8" x14ac:dyDescent="0.2">
      <c r="B186" s="167"/>
      <c r="C186" s="168"/>
      <c r="D186" s="168"/>
      <c r="E186" s="168"/>
      <c r="F186" s="168"/>
      <c r="G186" s="168"/>
      <c r="H186" s="169"/>
    </row>
    <row r="187" spans="2:8" x14ac:dyDescent="0.2">
      <c r="B187" s="167"/>
      <c r="C187" s="168"/>
      <c r="D187" s="168"/>
      <c r="E187" s="168"/>
      <c r="F187" s="168"/>
      <c r="G187" s="168"/>
      <c r="H187" s="169"/>
    </row>
    <row r="188" spans="2:8" x14ac:dyDescent="0.2">
      <c r="B188" s="167"/>
      <c r="C188" s="168"/>
      <c r="D188" s="168"/>
      <c r="E188" s="168"/>
      <c r="F188" s="168"/>
      <c r="G188" s="168"/>
      <c r="H188" s="169"/>
    </row>
    <row r="189" spans="2:8" x14ac:dyDescent="0.2">
      <c r="B189" s="167"/>
      <c r="C189" s="168"/>
      <c r="D189" s="168"/>
      <c r="E189" s="168"/>
      <c r="F189" s="168"/>
      <c r="G189" s="168"/>
      <c r="H189" s="169"/>
    </row>
    <row r="190" spans="2:8" x14ac:dyDescent="0.2">
      <c r="B190" s="167"/>
      <c r="C190" s="168"/>
      <c r="D190" s="168"/>
      <c r="E190" s="168"/>
      <c r="F190" s="168"/>
      <c r="G190" s="168"/>
      <c r="H190" s="169"/>
    </row>
    <row r="191" spans="2:8" x14ac:dyDescent="0.2">
      <c r="B191" s="167"/>
      <c r="C191" s="168"/>
      <c r="D191" s="168"/>
      <c r="E191" s="168"/>
      <c r="F191" s="168"/>
      <c r="G191" s="168"/>
      <c r="H191" s="169"/>
    </row>
    <row r="192" spans="2:8" x14ac:dyDescent="0.2">
      <c r="B192" s="167"/>
      <c r="C192" s="168"/>
      <c r="D192" s="168"/>
      <c r="E192" s="168"/>
      <c r="F192" s="168"/>
      <c r="G192" s="168"/>
      <c r="H192" s="169"/>
    </row>
    <row r="193" spans="2:8" x14ac:dyDescent="0.2">
      <c r="B193" s="167"/>
      <c r="C193" s="168"/>
      <c r="D193" s="168"/>
      <c r="E193" s="168"/>
      <c r="F193" s="168"/>
      <c r="G193" s="168"/>
      <c r="H193" s="169"/>
    </row>
    <row r="194" spans="2:8" x14ac:dyDescent="0.2">
      <c r="B194" s="167"/>
      <c r="C194" s="168"/>
      <c r="D194" s="168"/>
      <c r="E194" s="168"/>
      <c r="F194" s="168"/>
      <c r="G194" s="168"/>
      <c r="H194" s="169"/>
    </row>
    <row r="195" spans="2:8" x14ac:dyDescent="0.2">
      <c r="B195" s="167"/>
      <c r="C195" s="168"/>
      <c r="D195" s="168"/>
      <c r="E195" s="168"/>
      <c r="F195" s="168"/>
      <c r="G195" s="168"/>
      <c r="H195" s="169"/>
    </row>
    <row r="196" spans="2:8" x14ac:dyDescent="0.2">
      <c r="B196" s="167"/>
      <c r="C196" s="168"/>
      <c r="D196" s="168"/>
      <c r="E196" s="168"/>
      <c r="F196" s="168"/>
      <c r="G196" s="168"/>
      <c r="H196" s="169"/>
    </row>
    <row r="197" spans="2:8" x14ac:dyDescent="0.2">
      <c r="B197" s="167"/>
      <c r="C197" s="168"/>
      <c r="D197" s="168"/>
      <c r="E197" s="168"/>
      <c r="F197" s="168"/>
      <c r="G197" s="168"/>
      <c r="H197" s="169"/>
    </row>
    <row r="198" spans="2:8" x14ac:dyDescent="0.2">
      <c r="B198" s="167"/>
      <c r="C198" s="168"/>
      <c r="D198" s="168"/>
      <c r="E198" s="168"/>
      <c r="F198" s="168"/>
      <c r="G198" s="168"/>
      <c r="H198" s="169"/>
    </row>
    <row r="199" spans="2:8" x14ac:dyDescent="0.2">
      <c r="B199" s="167"/>
      <c r="C199" s="168"/>
      <c r="D199" s="168"/>
      <c r="E199" s="168"/>
      <c r="F199" s="168"/>
      <c r="G199" s="168"/>
      <c r="H199" s="169"/>
    </row>
    <row r="200" spans="2:8" x14ac:dyDescent="0.2">
      <c r="B200" s="167"/>
      <c r="C200" s="168"/>
      <c r="D200" s="168"/>
      <c r="E200" s="168"/>
      <c r="F200" s="168"/>
      <c r="G200" s="168"/>
      <c r="H200" s="169"/>
    </row>
    <row r="201" spans="2:8" x14ac:dyDescent="0.2">
      <c r="B201" s="167"/>
      <c r="C201" s="168"/>
      <c r="D201" s="168"/>
      <c r="E201" s="168"/>
      <c r="F201" s="168"/>
      <c r="G201" s="168"/>
      <c r="H201" s="169"/>
    </row>
    <row r="202" spans="2:8" x14ac:dyDescent="0.2">
      <c r="B202" s="167"/>
      <c r="C202" s="168"/>
      <c r="D202" s="168"/>
      <c r="E202" s="168"/>
      <c r="F202" s="168"/>
      <c r="G202" s="168"/>
      <c r="H202" s="169"/>
    </row>
    <row r="203" spans="2:8" x14ac:dyDescent="0.2">
      <c r="B203" s="167"/>
      <c r="C203" s="168"/>
      <c r="D203" s="168"/>
      <c r="E203" s="168"/>
      <c r="F203" s="168"/>
      <c r="G203" s="168"/>
      <c r="H203" s="169"/>
    </row>
    <row r="204" spans="2:8" x14ac:dyDescent="0.2">
      <c r="B204" s="167"/>
      <c r="C204" s="168"/>
      <c r="D204" s="168"/>
      <c r="E204" s="168"/>
      <c r="F204" s="168"/>
      <c r="G204" s="168"/>
      <c r="H204" s="169"/>
    </row>
    <row r="205" spans="2:8" x14ac:dyDescent="0.2">
      <c r="B205" s="167"/>
      <c r="C205" s="168"/>
      <c r="D205" s="168"/>
      <c r="E205" s="168"/>
      <c r="F205" s="168"/>
      <c r="G205" s="168"/>
      <c r="H205" s="169"/>
    </row>
    <row r="206" spans="2:8" x14ac:dyDescent="0.2">
      <c r="B206" s="167"/>
      <c r="C206" s="168"/>
      <c r="D206" s="168"/>
      <c r="E206" s="168"/>
      <c r="F206" s="168"/>
      <c r="G206" s="168"/>
      <c r="H206" s="169"/>
    </row>
    <row r="207" spans="2:8" x14ac:dyDescent="0.2">
      <c r="B207" s="167"/>
      <c r="C207" s="168"/>
      <c r="D207" s="168"/>
      <c r="E207" s="168"/>
      <c r="F207" s="168"/>
      <c r="G207" s="168"/>
      <c r="H207" s="169"/>
    </row>
    <row r="208" spans="2:8" x14ac:dyDescent="0.2">
      <c r="B208" s="167"/>
      <c r="C208" s="168"/>
      <c r="D208" s="168"/>
      <c r="E208" s="168"/>
      <c r="F208" s="168"/>
      <c r="G208" s="168"/>
      <c r="H208" s="169"/>
    </row>
    <row r="209" spans="2:8" x14ac:dyDescent="0.2">
      <c r="B209" s="167"/>
      <c r="C209" s="168"/>
      <c r="D209" s="168"/>
      <c r="E209" s="168"/>
      <c r="F209" s="168"/>
      <c r="G209" s="168"/>
      <c r="H209" s="169"/>
    </row>
    <row r="210" spans="2:8" x14ac:dyDescent="0.2">
      <c r="B210" s="167"/>
      <c r="C210" s="168"/>
      <c r="D210" s="168"/>
      <c r="E210" s="168"/>
      <c r="F210" s="168"/>
      <c r="G210" s="168"/>
      <c r="H210" s="169"/>
    </row>
    <row r="211" spans="2:8" x14ac:dyDescent="0.2">
      <c r="B211" s="167"/>
      <c r="C211" s="168"/>
      <c r="D211" s="168"/>
      <c r="E211" s="168"/>
      <c r="F211" s="168"/>
      <c r="G211" s="168"/>
      <c r="H211" s="169"/>
    </row>
    <row r="212" spans="2:8" x14ac:dyDescent="0.2">
      <c r="B212" s="167"/>
      <c r="C212" s="168"/>
      <c r="D212" s="168"/>
      <c r="E212" s="168"/>
      <c r="F212" s="168"/>
      <c r="G212" s="168"/>
      <c r="H212" s="169"/>
    </row>
    <row r="213" spans="2:8" x14ac:dyDescent="0.2">
      <c r="B213" s="167"/>
      <c r="C213" s="168"/>
      <c r="D213" s="168"/>
      <c r="E213" s="168"/>
      <c r="F213" s="168"/>
      <c r="G213" s="168"/>
      <c r="H213" s="169"/>
    </row>
    <row r="214" spans="2:8" x14ac:dyDescent="0.2">
      <c r="B214" s="167"/>
      <c r="C214" s="168"/>
      <c r="D214" s="168"/>
      <c r="E214" s="168"/>
      <c r="F214" s="168"/>
      <c r="G214" s="168"/>
      <c r="H214" s="169"/>
    </row>
    <row r="215" spans="2:8" x14ac:dyDescent="0.2">
      <c r="B215" s="167"/>
      <c r="C215" s="168"/>
      <c r="D215" s="168"/>
      <c r="E215" s="168"/>
      <c r="F215" s="168"/>
      <c r="G215" s="168"/>
      <c r="H215" s="169"/>
    </row>
    <row r="216" spans="2:8" x14ac:dyDescent="0.2">
      <c r="B216" s="167"/>
      <c r="C216" s="168"/>
      <c r="D216" s="168"/>
      <c r="E216" s="168"/>
      <c r="F216" s="168"/>
      <c r="G216" s="168"/>
      <c r="H216" s="169"/>
    </row>
    <row r="217" spans="2:8" x14ac:dyDescent="0.2">
      <c r="B217" s="167"/>
      <c r="C217" s="168"/>
      <c r="D217" s="168"/>
      <c r="E217" s="168"/>
      <c r="F217" s="168"/>
      <c r="G217" s="168"/>
      <c r="H217" s="169"/>
    </row>
    <row r="218" spans="2:8" x14ac:dyDescent="0.2">
      <c r="B218" s="167"/>
      <c r="C218" s="168"/>
      <c r="D218" s="168"/>
      <c r="E218" s="168"/>
      <c r="F218" s="168"/>
      <c r="G218" s="168"/>
      <c r="H218" s="169"/>
    </row>
    <row r="219" spans="2:8" x14ac:dyDescent="0.2">
      <c r="B219" s="167"/>
      <c r="C219" s="168"/>
      <c r="D219" s="168"/>
      <c r="E219" s="168"/>
      <c r="F219" s="168"/>
      <c r="G219" s="168"/>
      <c r="H219" s="169"/>
    </row>
    <row r="220" spans="2:8" x14ac:dyDescent="0.2">
      <c r="B220" s="167"/>
      <c r="C220" s="168"/>
      <c r="D220" s="168"/>
      <c r="E220" s="168"/>
      <c r="F220" s="168"/>
      <c r="G220" s="168"/>
      <c r="H220" s="169"/>
    </row>
    <row r="221" spans="2:8" x14ac:dyDescent="0.2">
      <c r="B221" s="167"/>
      <c r="C221" s="168"/>
      <c r="D221" s="168"/>
      <c r="E221" s="168"/>
      <c r="F221" s="168"/>
      <c r="G221" s="168"/>
      <c r="H221" s="169"/>
    </row>
    <row r="222" spans="2:8" x14ac:dyDescent="0.2">
      <c r="B222" s="167"/>
      <c r="C222" s="168"/>
      <c r="D222" s="168"/>
      <c r="E222" s="168"/>
      <c r="F222" s="168"/>
      <c r="G222" s="168"/>
      <c r="H222" s="169"/>
    </row>
    <row r="223" spans="2:8" x14ac:dyDescent="0.2">
      <c r="B223" s="167"/>
      <c r="C223" s="168"/>
      <c r="D223" s="168"/>
      <c r="E223" s="168"/>
      <c r="F223" s="168"/>
      <c r="G223" s="168"/>
      <c r="H223" s="169"/>
    </row>
    <row r="224" spans="2:8" x14ac:dyDescent="0.2">
      <c r="B224" s="167"/>
      <c r="C224" s="168"/>
      <c r="D224" s="168"/>
      <c r="E224" s="168"/>
      <c r="F224" s="168"/>
      <c r="G224" s="168"/>
      <c r="H224" s="169"/>
    </row>
    <row r="225" spans="2:8" x14ac:dyDescent="0.2">
      <c r="B225" s="167"/>
      <c r="C225" s="168"/>
      <c r="D225" s="168"/>
      <c r="E225" s="168"/>
      <c r="F225" s="168"/>
      <c r="G225" s="168"/>
      <c r="H225" s="169"/>
    </row>
    <row r="226" spans="2:8" x14ac:dyDescent="0.2">
      <c r="B226" s="167"/>
      <c r="C226" s="168"/>
      <c r="D226" s="168"/>
      <c r="E226" s="168"/>
      <c r="F226" s="168"/>
      <c r="G226" s="168"/>
      <c r="H226" s="169"/>
    </row>
    <row r="227" spans="2:8" x14ac:dyDescent="0.2">
      <c r="B227" s="167"/>
      <c r="C227" s="168"/>
      <c r="D227" s="168"/>
      <c r="E227" s="168"/>
      <c r="F227" s="168"/>
      <c r="G227" s="168"/>
      <c r="H227" s="169"/>
    </row>
    <row r="228" spans="2:8" x14ac:dyDescent="0.2">
      <c r="B228" s="167"/>
      <c r="C228" s="168"/>
      <c r="D228" s="168"/>
      <c r="E228" s="168"/>
      <c r="F228" s="168"/>
      <c r="G228" s="168"/>
      <c r="H228" s="169"/>
    </row>
    <row r="229" spans="2:8" x14ac:dyDescent="0.2">
      <c r="B229" s="167"/>
      <c r="C229" s="168"/>
      <c r="D229" s="168"/>
      <c r="E229" s="168"/>
      <c r="F229" s="168"/>
      <c r="G229" s="168"/>
      <c r="H229" s="169"/>
    </row>
    <row r="230" spans="2:8" x14ac:dyDescent="0.2">
      <c r="B230" s="167"/>
      <c r="C230" s="168"/>
      <c r="D230" s="168"/>
      <c r="E230" s="168"/>
      <c r="F230" s="168"/>
      <c r="G230" s="168"/>
      <c r="H230" s="169"/>
    </row>
    <row r="231" spans="2:8" x14ac:dyDescent="0.2">
      <c r="B231" s="167"/>
      <c r="C231" s="168"/>
      <c r="D231" s="168"/>
      <c r="E231" s="168"/>
      <c r="F231" s="168"/>
      <c r="G231" s="168"/>
      <c r="H231" s="169"/>
    </row>
    <row r="232" spans="2:8" x14ac:dyDescent="0.2">
      <c r="B232" s="167"/>
      <c r="C232" s="168"/>
      <c r="D232" s="168"/>
      <c r="E232" s="168"/>
      <c r="F232" s="168"/>
      <c r="G232" s="168"/>
      <c r="H232" s="169"/>
    </row>
    <row r="233" spans="2:8" x14ac:dyDescent="0.2">
      <c r="B233" s="167"/>
      <c r="C233" s="168"/>
      <c r="D233" s="168"/>
      <c r="E233" s="168"/>
      <c r="F233" s="168"/>
      <c r="G233" s="168"/>
      <c r="H233" s="169"/>
    </row>
    <row r="234" spans="2:8" x14ac:dyDescent="0.2">
      <c r="B234" s="167"/>
      <c r="C234" s="168"/>
      <c r="D234" s="168"/>
      <c r="E234" s="168"/>
      <c r="F234" s="168"/>
      <c r="G234" s="168"/>
      <c r="H234" s="169"/>
    </row>
    <row r="235" spans="2:8" x14ac:dyDescent="0.2">
      <c r="B235" s="167"/>
      <c r="C235" s="168"/>
      <c r="D235" s="168"/>
      <c r="E235" s="168"/>
      <c r="F235" s="168"/>
      <c r="G235" s="168"/>
      <c r="H235" s="169"/>
    </row>
    <row r="236" spans="2:8" x14ac:dyDescent="0.2">
      <c r="B236" s="167"/>
      <c r="C236" s="168"/>
      <c r="D236" s="168"/>
      <c r="E236" s="168"/>
      <c r="F236" s="168"/>
      <c r="G236" s="168"/>
      <c r="H236" s="169"/>
    </row>
    <row r="237" spans="2:8" x14ac:dyDescent="0.2">
      <c r="B237" s="167"/>
      <c r="C237" s="168"/>
      <c r="D237" s="168"/>
      <c r="E237" s="168"/>
      <c r="F237" s="168"/>
      <c r="G237" s="168"/>
      <c r="H237" s="169"/>
    </row>
    <row r="238" spans="2:8" x14ac:dyDescent="0.2">
      <c r="B238" s="167"/>
      <c r="C238" s="168"/>
      <c r="D238" s="168"/>
      <c r="E238" s="168"/>
      <c r="F238" s="168"/>
      <c r="G238" s="168"/>
      <c r="H238" s="169"/>
    </row>
    <row r="239" spans="2:8" x14ac:dyDescent="0.2">
      <c r="B239" s="167"/>
      <c r="C239" s="168"/>
      <c r="D239" s="168"/>
      <c r="E239" s="168"/>
      <c r="F239" s="168"/>
      <c r="G239" s="168"/>
      <c r="H239" s="169"/>
    </row>
    <row r="240" spans="2:8" x14ac:dyDescent="0.2">
      <c r="B240" s="167"/>
      <c r="C240" s="168"/>
      <c r="D240" s="168"/>
      <c r="E240" s="168"/>
      <c r="F240" s="168"/>
      <c r="G240" s="168"/>
      <c r="H240" s="169"/>
    </row>
    <row r="241" spans="2:8" x14ac:dyDescent="0.2">
      <c r="B241" s="167"/>
      <c r="C241" s="168"/>
      <c r="D241" s="168"/>
      <c r="E241" s="168"/>
      <c r="F241" s="168"/>
      <c r="G241" s="168"/>
      <c r="H241" s="169"/>
    </row>
    <row r="242" spans="2:8" x14ac:dyDescent="0.2">
      <c r="B242" s="167"/>
      <c r="C242" s="168"/>
      <c r="D242" s="168"/>
      <c r="E242" s="168"/>
      <c r="F242" s="168"/>
      <c r="G242" s="168"/>
      <c r="H242" s="169"/>
    </row>
    <row r="243" spans="2:8" x14ac:dyDescent="0.2">
      <c r="B243" s="167"/>
      <c r="C243" s="168"/>
      <c r="D243" s="168"/>
      <c r="E243" s="168"/>
      <c r="F243" s="168"/>
      <c r="G243" s="168"/>
      <c r="H243" s="169"/>
    </row>
    <row r="244" spans="2:8" x14ac:dyDescent="0.2">
      <c r="B244" s="167"/>
      <c r="C244" s="168"/>
      <c r="D244" s="168"/>
      <c r="E244" s="168"/>
      <c r="F244" s="168"/>
      <c r="G244" s="168"/>
      <c r="H244" s="169"/>
    </row>
    <row r="245" spans="2:8" x14ac:dyDescent="0.2">
      <c r="B245" s="170"/>
      <c r="C245" s="171"/>
      <c r="D245" s="171"/>
      <c r="E245" s="171"/>
      <c r="F245" s="171"/>
      <c r="G245" s="171"/>
      <c r="H245" s="172"/>
    </row>
    <row r="247" spans="2:8" ht="14.25" x14ac:dyDescent="0.2">
      <c r="H247" s="56" t="s">
        <v>90</v>
      </c>
    </row>
  </sheetData>
  <sheetProtection algorithmName="SHA-512" hashValue="AiKdKEsy6/AmV7h+SEzG1VesAf+SBN+70iLzvYgQ4BlSRSlCBEB2Ra9fBaQtx/nflsWNqkm39sEBV+le+kBCFQ==" saltValue="FpxwTpD0GCxBlDYkLkngTw==" spinCount="100000" sheet="1" objects="1" scenarios="1"/>
  <protectedRanges>
    <protectedRange sqref="B183" name="Bereich13"/>
    <protectedRange sqref="H42" name="Bereich12"/>
    <protectedRange sqref="G142:G147 B142:E147" name="Bereich10"/>
    <protectedRange sqref="F108:G114 B108:D114" name="Bereich9"/>
    <protectedRange sqref="B73:B74 E73:G74" name="Bereich8"/>
    <protectedRange sqref="G61:G67" name="Bereich7"/>
    <protectedRange sqref="C74 B49:B55 B61:B67" name="Bereich6"/>
    <protectedRange sqref="E61:F67 E49:G55" name="Bereich5"/>
    <protectedRange sqref="C49:C55 C61:C67 C73" name="Bereich4"/>
    <protectedRange sqref="H20:H23" name="Bereich3"/>
    <protectedRange sqref="C9:E12" name="Bereich2"/>
    <protectedRange sqref="C4:E7" name="Bereich1"/>
    <protectedRange sqref="C35" name="Bereich11"/>
  </protectedRanges>
  <customSheetViews>
    <customSheetView guid="{21DFDC2F-AE86-4BAA-9B50-C71998B2C870}" scale="75" topLeftCell="A22">
      <selection activeCell="H49" sqref="H49"/>
      <pageMargins left="0.78740157480314965" right="0.78740157480314965" top="0.78740157480314965" bottom="0.82677165354330717" header="0.51181102362204722" footer="0.51181102362204722"/>
      <pageSetup paperSize="9" scale="60" orientation="portrait" r:id="rId1"/>
      <headerFooter alignWithMargins="0">
        <oddHeader>&amp;CStand: 22.01.2016</oddHeader>
      </headerFooter>
    </customSheetView>
  </customSheetViews>
  <mergeCells count="50">
    <mergeCell ref="B69:H69"/>
    <mergeCell ref="B94:H94"/>
    <mergeCell ref="B119:H119"/>
    <mergeCell ref="E70:G70"/>
    <mergeCell ref="B78:H78"/>
    <mergeCell ref="B77:H77"/>
    <mergeCell ref="C86:E86"/>
    <mergeCell ref="C87:E87"/>
    <mergeCell ref="B154:H154"/>
    <mergeCell ref="B148:G148"/>
    <mergeCell ref="E71:E72"/>
    <mergeCell ref="B141:C141"/>
    <mergeCell ref="B142:C142"/>
    <mergeCell ref="B143:C143"/>
    <mergeCell ref="B144:C144"/>
    <mergeCell ref="B147:C147"/>
    <mergeCell ref="B145:C145"/>
    <mergeCell ref="C88:E88"/>
    <mergeCell ref="C89:E89"/>
    <mergeCell ref="F71:G71"/>
    <mergeCell ref="B107:C107"/>
    <mergeCell ref="B146:C146"/>
    <mergeCell ref="B75:G75"/>
    <mergeCell ref="B115:G115"/>
    <mergeCell ref="C4:E4"/>
    <mergeCell ref="C6:E6"/>
    <mergeCell ref="C7:E7"/>
    <mergeCell ref="B56:G56"/>
    <mergeCell ref="B68:G68"/>
    <mergeCell ref="E58:G58"/>
    <mergeCell ref="B14:H14"/>
    <mergeCell ref="F47:G47"/>
    <mergeCell ref="B45:H45"/>
    <mergeCell ref="E46:G46"/>
    <mergeCell ref="E59:E60"/>
    <mergeCell ref="F59:G59"/>
    <mergeCell ref="C5:E5"/>
    <mergeCell ref="E47:E48"/>
    <mergeCell ref="B183:H245"/>
    <mergeCell ref="C175:E175"/>
    <mergeCell ref="C176:E176"/>
    <mergeCell ref="C177:E177"/>
    <mergeCell ref="C178:E178"/>
    <mergeCell ref="D147:E147"/>
    <mergeCell ref="D141:E141"/>
    <mergeCell ref="D142:E142"/>
    <mergeCell ref="D143:E143"/>
    <mergeCell ref="D144:E144"/>
    <mergeCell ref="D145:E145"/>
    <mergeCell ref="D146:E146"/>
  </mergeCells>
  <phoneticPr fontId="3" type="noConversion"/>
  <conditionalFormatting sqref="F128:F132">
    <cfRule type="cellIs" dxfId="1" priority="4" operator="between">
      <formula>$C$9</formula>
      <formula>$D$9</formula>
    </cfRule>
    <cfRule type="cellIs" dxfId="0" priority="6" operator="lessThan">
      <formula>$C$9</formula>
    </cfRule>
  </conditionalFormatting>
  <conditionalFormatting sqref="G108:G114 H115">
    <cfRule type="cellIs" priority="16" stopIfTrue="1" operator="between">
      <formula>10</formula>
      <formula>100</formula>
    </cfRule>
  </conditionalFormatting>
  <dataValidations xWindow="857" yWindow="280" count="7">
    <dataValidation type="list" allowBlank="1" showInputMessage="1" showErrorMessage="1" sqref="C6" xr:uid="{00000000-0002-0000-0000-000000000000}">
      <formula1>Lehreinheit</formula1>
    </dataValidation>
    <dataValidation type="list" allowBlank="1" showInputMessage="1" showErrorMessage="1" sqref="C74" xr:uid="{00000000-0002-0000-0000-000001000000}">
      <formula1>TVL</formula1>
    </dataValidation>
    <dataValidation type="whole" allowBlank="1" showInputMessage="1" showErrorMessage="1" error="Kein gültiger Wert! Bitte geben Sie eine Zahl zwischen 0 und 100 ein!_x000a_" sqref="G61:G67 G49:G55" xr:uid="{00000000-0002-0000-0000-000002000000}">
      <formula1>0</formula1>
      <formula2>100</formula2>
    </dataValidation>
    <dataValidation type="whole" allowBlank="1" showInputMessage="1" showErrorMessage="1" error="Kein gültiger Wert! Bitte geben Sie eine Zahl zwischen 0 und 100 ein!" sqref="G73:G74" xr:uid="{00000000-0002-0000-0000-000003000000}">
      <formula1>0</formula1>
      <formula2>100</formula2>
    </dataValidation>
    <dataValidation type="decimal" operator="greaterThanOrEqual" allowBlank="1" showInputMessage="1" showErrorMessage="1" error="Ungültiger Wert!" sqref="C35" xr:uid="{00000000-0002-0000-0000-000004000000}">
      <formula1>5</formula1>
    </dataValidation>
    <dataValidation type="whole" showErrorMessage="1" error="Kein gültiger Wert! Bitte geben Sie eine Zahl zwischen 0 und 100 ein!_x000a_" prompt="_x000a_" sqref="G108:G114" xr:uid="{00000000-0002-0000-0000-000005000000}">
      <formula1>0</formula1>
      <formula2>100</formula2>
    </dataValidation>
    <dataValidation type="whole" allowBlank="1" showErrorMessage="1" sqref="F108:F114" xr:uid="{00000000-0002-0000-0000-000006000000}">
      <formula1>0</formula1>
      <formula2>100</formula2>
    </dataValidation>
  </dataValidations>
  <pageMargins left="0.78740157480314965" right="0.78740157480314965" top="0.78740157480314965" bottom="0.82677165354330717" header="0.51181102362204722" footer="0.51181102362204722"/>
  <pageSetup paperSize="9" scale="56" orientation="portrait" r:id="rId2"/>
  <headerFooter alignWithMargins="0">
    <oddHeader>&amp;CStand: 22.01.2016</oddHeader>
  </headerFooter>
  <rowBreaks count="2" manualBreakCount="2">
    <brk id="80" max="8" man="1"/>
    <brk id="152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1" r:id="rId5" name="Option Button 207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142875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" name="Option Button 208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0</xdr:rowOff>
                  </from>
                  <to>
                    <xdr:col>3</xdr:col>
                    <xdr:colOff>809625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57" yWindow="280" count="1">
        <x14:dataValidation type="list" allowBlank="1" showInputMessage="1" showErrorMessage="1" xr:uid="{00000000-0002-0000-0000-000007000000}">
          <x14:formula1>
            <xm:f>Personalkosten!$A$5:$A$22</xm:f>
          </x14:formula1>
          <xm:sqref>C49:C55 C61:C67 C73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28"/>
  <sheetViews>
    <sheetView workbookViewId="0">
      <selection activeCell="J11" sqref="J11"/>
    </sheetView>
  </sheetViews>
  <sheetFormatPr baseColWidth="10" defaultRowHeight="12.75" x14ac:dyDescent="0.2"/>
  <cols>
    <col min="1" max="1" width="16.28515625" customWidth="1"/>
    <col min="3" max="3" width="13.42578125" customWidth="1"/>
    <col min="4" max="4" width="11.85546875" bestFit="1" customWidth="1"/>
    <col min="5" max="5" width="14.140625" customWidth="1"/>
  </cols>
  <sheetData>
    <row r="1" spans="1:10" x14ac:dyDescent="0.2">
      <c r="A1" s="3" t="s">
        <v>27</v>
      </c>
    </row>
    <row r="2" spans="1:10" x14ac:dyDescent="0.2">
      <c r="A2" s="2" t="s">
        <v>151</v>
      </c>
    </row>
    <row r="4" spans="1:10" ht="102" x14ac:dyDescent="0.2">
      <c r="A4" s="3" t="s">
        <v>26</v>
      </c>
      <c r="B4" s="153" t="s">
        <v>152</v>
      </c>
      <c r="C4" s="153" t="s">
        <v>153</v>
      </c>
    </row>
    <row r="5" spans="1:10" x14ac:dyDescent="0.2">
      <c r="A5" s="1" t="s">
        <v>14</v>
      </c>
      <c r="B5" s="154">
        <v>17</v>
      </c>
      <c r="C5" s="116">
        <f>701.6/(9.5*4.348)</f>
        <v>16.985425846124052</v>
      </c>
      <c r="D5" s="131"/>
      <c r="E5" s="132"/>
      <c r="F5" s="58"/>
      <c r="G5" s="53"/>
    </row>
    <row r="6" spans="1:10" x14ac:dyDescent="0.2">
      <c r="A6" s="1" t="s">
        <v>133</v>
      </c>
      <c r="B6" s="154">
        <v>19</v>
      </c>
      <c r="C6">
        <f>699.08/(8.5*4.348)</f>
        <v>18.915525731911902</v>
      </c>
      <c r="D6" s="131"/>
      <c r="E6" s="132"/>
      <c r="F6" s="58"/>
      <c r="G6" s="53"/>
    </row>
    <row r="7" spans="1:10" x14ac:dyDescent="0.2">
      <c r="A7" s="1" t="s">
        <v>13</v>
      </c>
      <c r="B7" s="154">
        <v>23</v>
      </c>
      <c r="C7">
        <f>692.81/(7*4.348)</f>
        <v>22.76284662899198</v>
      </c>
      <c r="F7" s="58"/>
      <c r="G7" s="53"/>
    </row>
    <row r="8" spans="1:10" x14ac:dyDescent="0.2">
      <c r="A8" s="134" t="s">
        <v>154</v>
      </c>
      <c r="B8" s="154">
        <v>62.76</v>
      </c>
      <c r="C8">
        <f>102860.81/1639</f>
        <v>62.758273337400851</v>
      </c>
      <c r="D8" s="156"/>
      <c r="F8" s="58"/>
      <c r="G8" s="53"/>
    </row>
    <row r="9" spans="1:10" x14ac:dyDescent="0.2">
      <c r="A9" s="134" t="s">
        <v>155</v>
      </c>
      <c r="B9" s="155">
        <v>65.77</v>
      </c>
      <c r="C9">
        <f>107789.1/1639</f>
        <v>65.765161683953636</v>
      </c>
      <c r="D9" s="156"/>
      <c r="F9" s="58"/>
      <c r="G9" s="53"/>
    </row>
    <row r="10" spans="1:10" x14ac:dyDescent="0.2">
      <c r="A10" s="134" t="s">
        <v>156</v>
      </c>
      <c r="B10" s="155">
        <v>71.459999999999994</v>
      </c>
      <c r="C10">
        <f>117117.26/1639</f>
        <v>71.45653447223917</v>
      </c>
      <c r="D10" s="156"/>
      <c r="F10" s="58"/>
      <c r="G10" s="53"/>
    </row>
    <row r="11" spans="1:10" x14ac:dyDescent="0.2">
      <c r="A11" s="116" t="s">
        <v>159</v>
      </c>
      <c r="B11" s="154">
        <v>54.17</v>
      </c>
      <c r="C11">
        <f>88789.07/1639</f>
        <v>54.17270896888347</v>
      </c>
      <c r="D11" s="156"/>
      <c r="J11" s="4"/>
    </row>
    <row r="12" spans="1:10" x14ac:dyDescent="0.2">
      <c r="A12" s="134" t="s">
        <v>157</v>
      </c>
      <c r="B12" s="154">
        <v>57.78</v>
      </c>
      <c r="C12">
        <f>94706.43/1639</f>
        <v>57.7830567419158</v>
      </c>
      <c r="D12" s="156"/>
      <c r="J12" s="4"/>
    </row>
    <row r="13" spans="1:10" x14ac:dyDescent="0.2">
      <c r="A13" s="134" t="s">
        <v>158</v>
      </c>
      <c r="B13" s="154">
        <v>61.55</v>
      </c>
      <c r="C13">
        <f>100881.69/1639</f>
        <v>61.550756558877367</v>
      </c>
      <c r="D13" s="156"/>
      <c r="J13" s="4"/>
    </row>
    <row r="14" spans="1:10" x14ac:dyDescent="0.2">
      <c r="A14" s="116" t="s">
        <v>84</v>
      </c>
      <c r="B14" s="157">
        <v>67.19</v>
      </c>
      <c r="C14">
        <f>84716.45/1639*1.3</f>
        <v>67.194255643685167</v>
      </c>
      <c r="D14" s="156"/>
    </row>
    <row r="15" spans="1:10" x14ac:dyDescent="0.2">
      <c r="A15" s="116" t="s">
        <v>85</v>
      </c>
      <c r="B15" s="157">
        <v>82.76</v>
      </c>
      <c r="C15">
        <f>104343.93/1639*1.3</f>
        <v>82.762116534472227</v>
      </c>
      <c r="D15" s="156"/>
    </row>
    <row r="16" spans="1:10" x14ac:dyDescent="0.2">
      <c r="A16" s="116" t="s">
        <v>69</v>
      </c>
      <c r="B16" s="157">
        <v>89.54</v>
      </c>
      <c r="C16">
        <f>112892.39/1639*1.3</f>
        <v>89.542469188529594</v>
      </c>
      <c r="D16" s="156"/>
    </row>
    <row r="17" spans="1:4" x14ac:dyDescent="0.2">
      <c r="A17" t="s">
        <v>97</v>
      </c>
      <c r="B17" s="157">
        <v>86.9</v>
      </c>
      <c r="C17">
        <f>109566.58*1.3/1639</f>
        <v>86.904547895057959</v>
      </c>
      <c r="D17" s="156"/>
    </row>
    <row r="18" spans="1:4" x14ac:dyDescent="0.2">
      <c r="A18" t="s">
        <v>98</v>
      </c>
      <c r="B18" s="157">
        <v>94.67</v>
      </c>
      <c r="C18">
        <f>119354.16*1.3/1639</f>
        <v>94.667729103111654</v>
      </c>
      <c r="D18" s="156"/>
    </row>
    <row r="19" spans="1:4" x14ac:dyDescent="0.2">
      <c r="A19" t="s">
        <v>99</v>
      </c>
      <c r="B19" s="157">
        <v>106.14</v>
      </c>
      <c r="C19">
        <f>133815.62*1.3/1639</f>
        <v>106.13807565588775</v>
      </c>
      <c r="D19" s="156"/>
    </row>
    <row r="20" spans="1:4" x14ac:dyDescent="0.2">
      <c r="A20" s="134" t="s">
        <v>148</v>
      </c>
      <c r="B20" s="54">
        <v>75.52</v>
      </c>
      <c r="C20">
        <f>95217.31/1639*1.3</f>
        <v>75.523186699206832</v>
      </c>
      <c r="D20" s="156"/>
    </row>
    <row r="21" spans="1:4" x14ac:dyDescent="0.2">
      <c r="A21" s="134" t="s">
        <v>149</v>
      </c>
      <c r="B21" s="54">
        <v>80.430000000000007</v>
      </c>
      <c r="C21">
        <f>101409.18/1639*1.3</f>
        <v>80.434370957901152</v>
      </c>
      <c r="D21" s="156"/>
    </row>
    <row r="22" spans="1:4" x14ac:dyDescent="0.2">
      <c r="A22" t="s">
        <v>150</v>
      </c>
      <c r="B22" s="54">
        <v>88.42</v>
      </c>
      <c r="C22">
        <f>111479.8/1639*1.3</f>
        <v>88.422050030506426</v>
      </c>
      <c r="D22" s="156"/>
    </row>
    <row r="25" spans="1:4" x14ac:dyDescent="0.2">
      <c r="A25" s="116"/>
      <c r="B25" s="116"/>
    </row>
    <row r="26" spans="1:4" x14ac:dyDescent="0.2">
      <c r="A26" s="116"/>
      <c r="B26" s="116"/>
    </row>
    <row r="27" spans="1:4" x14ac:dyDescent="0.2">
      <c r="A27" s="116"/>
      <c r="B27" s="116"/>
    </row>
    <row r="28" spans="1:4" x14ac:dyDescent="0.2">
      <c r="A28" s="116"/>
      <c r="B28" s="116"/>
    </row>
  </sheetData>
  <customSheetViews>
    <customSheetView guid="{21DFDC2F-AE86-4BAA-9B50-C71998B2C870}">
      <selection activeCell="G13" sqref="G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3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22"/>
  <sheetViews>
    <sheetView workbookViewId="0">
      <selection activeCell="A51" sqref="A51"/>
    </sheetView>
  </sheetViews>
  <sheetFormatPr baseColWidth="10" defaultRowHeight="12.75" x14ac:dyDescent="0.2"/>
  <cols>
    <col min="1" max="1" width="26.140625" style="1" bestFit="1" customWidth="1"/>
  </cols>
  <sheetData>
    <row r="1" spans="1:2" x14ac:dyDescent="0.2">
      <c r="A1" s="1" t="s">
        <v>23</v>
      </c>
    </row>
    <row r="2" spans="1:2" x14ac:dyDescent="0.2">
      <c r="A2" s="130" t="s">
        <v>29</v>
      </c>
      <c r="B2" s="4"/>
    </row>
    <row r="3" spans="1:2" x14ac:dyDescent="0.2">
      <c r="A3" s="130" t="s">
        <v>28</v>
      </c>
      <c r="B3" s="4"/>
    </row>
    <row r="4" spans="1:2" x14ac:dyDescent="0.2">
      <c r="A4" s="130" t="s">
        <v>30</v>
      </c>
      <c r="B4" s="4"/>
    </row>
    <row r="5" spans="1:2" x14ac:dyDescent="0.2">
      <c r="A5" s="130" t="s">
        <v>31</v>
      </c>
      <c r="B5" s="4"/>
    </row>
    <row r="6" spans="1:2" x14ac:dyDescent="0.2">
      <c r="A6" s="130" t="s">
        <v>32</v>
      </c>
      <c r="B6" s="4"/>
    </row>
    <row r="7" spans="1:2" x14ac:dyDescent="0.2">
      <c r="A7" s="130" t="s">
        <v>46</v>
      </c>
      <c r="B7" s="4"/>
    </row>
    <row r="8" spans="1:2" x14ac:dyDescent="0.2">
      <c r="A8" s="130" t="s">
        <v>33</v>
      </c>
      <c r="B8" s="4"/>
    </row>
    <row r="9" spans="1:2" x14ac:dyDescent="0.2">
      <c r="A9" s="130" t="s">
        <v>34</v>
      </c>
      <c r="B9" s="4"/>
    </row>
    <row r="10" spans="1:2" x14ac:dyDescent="0.2">
      <c r="A10" s="130" t="s">
        <v>35</v>
      </c>
      <c r="B10" s="4"/>
    </row>
    <row r="11" spans="1:2" x14ac:dyDescent="0.2">
      <c r="A11" s="130" t="s">
        <v>36</v>
      </c>
      <c r="B11" s="4"/>
    </row>
    <row r="12" spans="1:2" x14ac:dyDescent="0.2">
      <c r="A12" s="130" t="s">
        <v>37</v>
      </c>
      <c r="B12" s="4"/>
    </row>
    <row r="13" spans="1:2" x14ac:dyDescent="0.2">
      <c r="A13" s="130" t="s">
        <v>38</v>
      </c>
      <c r="B13" s="4"/>
    </row>
    <row r="14" spans="1:2" x14ac:dyDescent="0.2">
      <c r="A14" s="130" t="s">
        <v>39</v>
      </c>
      <c r="B14" s="4"/>
    </row>
    <row r="15" spans="1:2" x14ac:dyDescent="0.2">
      <c r="A15" s="130" t="s">
        <v>40</v>
      </c>
      <c r="B15" s="4"/>
    </row>
    <row r="16" spans="1:2" x14ac:dyDescent="0.2">
      <c r="A16" s="130" t="s">
        <v>41</v>
      </c>
      <c r="B16" s="4"/>
    </row>
    <row r="17" spans="1:2" x14ac:dyDescent="0.2">
      <c r="A17" s="130" t="s">
        <v>42</v>
      </c>
      <c r="B17" s="4"/>
    </row>
    <row r="18" spans="1:2" x14ac:dyDescent="0.2">
      <c r="A18" s="130" t="s">
        <v>47</v>
      </c>
      <c r="B18" s="4"/>
    </row>
    <row r="19" spans="1:2" x14ac:dyDescent="0.2">
      <c r="A19" s="130" t="s">
        <v>43</v>
      </c>
      <c r="B19" s="4"/>
    </row>
    <row r="20" spans="1:2" x14ac:dyDescent="0.2">
      <c r="A20" s="130" t="s">
        <v>44</v>
      </c>
      <c r="B20" s="4"/>
    </row>
    <row r="21" spans="1:2" x14ac:dyDescent="0.2">
      <c r="A21" s="130" t="s">
        <v>45</v>
      </c>
      <c r="B21" s="4"/>
    </row>
    <row r="22" spans="1:2" x14ac:dyDescent="0.2">
      <c r="A22" s="130" t="s">
        <v>49</v>
      </c>
      <c r="B22" s="4"/>
    </row>
  </sheetData>
  <sheetProtection password="8EEA" sheet="1" objects="1" scenarios="1"/>
  <customSheetViews>
    <customSheetView guid="{21DFDC2F-AE86-4BAA-9B50-C71998B2C870}">
      <selection activeCell="A51" sqref="A51"/>
      <pageMargins left="0.78740157499999996" right="0.78740157499999996" top="0.984251969" bottom="0.984251969" header="0.4921259845" footer="0.4921259845"/>
      <headerFooter alignWithMargins="0"/>
    </customSheetView>
  </customSheetViews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Kalkulation</vt:lpstr>
      <vt:lpstr>Personalkosten</vt:lpstr>
      <vt:lpstr>Lehreinheit</vt:lpstr>
      <vt:lpstr>Lehreinheit</vt:lpstr>
      <vt:lpstr>Tagessätze</vt:lpstr>
      <vt:lpstr>TVL</vt:lpstr>
    </vt:vector>
  </TitlesOfParts>
  <Company>Uni Siegen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</dc:creator>
  <cp:lastModifiedBy>Schulz, Olga</cp:lastModifiedBy>
  <cp:lastPrinted>2019-05-12T19:23:34Z</cp:lastPrinted>
  <dcterms:created xsi:type="dcterms:W3CDTF">2010-04-06T07:13:10Z</dcterms:created>
  <dcterms:modified xsi:type="dcterms:W3CDTF">2025-01-16T10:48:23Z</dcterms:modified>
</cp:coreProperties>
</file>