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755" windowWidth="15360" windowHeight="8385" activeTab="1"/>
  </bookViews>
  <sheets>
    <sheet name="Barwert" sheetId="1" r:id="rId1"/>
    <sheet name="Preisfaktor" sheetId="2" r:id="rId2"/>
    <sheet name="PF-Ermittlung" sheetId="3" r:id="rId3"/>
  </sheets>
  <definedNames/>
  <calcPr fullCalcOnLoad="1"/>
</workbook>
</file>

<file path=xl/sharedStrings.xml><?xml version="1.0" encoding="utf-8"?>
<sst xmlns="http://schemas.openxmlformats.org/spreadsheetml/2006/main" count="44" uniqueCount="25">
  <si>
    <t>Prof. Dr. Arnd Wiedemann, Lehrstuhl für Finanz- und Bankmanagement</t>
  </si>
  <si>
    <t>Universität Siegen</t>
  </si>
  <si>
    <t>Kupon</t>
  </si>
  <si>
    <t>volle Jahre</t>
  </si>
  <si>
    <t>bis Fälligkeit</t>
  </si>
  <si>
    <t>volle Monate</t>
  </si>
  <si>
    <t>bis nächsten</t>
  </si>
  <si>
    <t>Preisfaktor</t>
  </si>
  <si>
    <t>Barwert</t>
  </si>
  <si>
    <t>im Detail:</t>
  </si>
  <si>
    <t>Zahlungszeitpunkt in Jahren</t>
  </si>
  <si>
    <t>Cash Flow</t>
  </si>
  <si>
    <t>Berechnung der Stückzinsen</t>
  </si>
  <si>
    <t>vollen Jahren stets Null)</t>
  </si>
  <si>
    <t>Der erste Teil der Formel dient zum Aufbau des Cash Flows</t>
  </si>
  <si>
    <t>und seiner Diskontierung, das Ergebnis ist der Barwert in t = 0.</t>
  </si>
  <si>
    <t>Der zweite Teil dient zur</t>
  </si>
  <si>
    <t>(bei Restlaufzeiten mit nur</t>
  </si>
  <si>
    <t>korrigierter</t>
  </si>
  <si>
    <t>Ermittlung des Preisfaktors über den Cash Flow der Anleihe</t>
  </si>
  <si>
    <t>abzüglich Stückzinsen für die letzten</t>
  </si>
  <si>
    <t>Monate</t>
  </si>
  <si>
    <t>clean price</t>
  </si>
  <si>
    <t>dirty price</t>
  </si>
  <si>
    <t>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</si>
</sst>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0"/>
      <color indexed="23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sz val="10"/>
      <color indexed="5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10" fontId="0" fillId="4" borderId="0" xfId="0" applyNumberForma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2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right" vertical="top" wrapText="1"/>
      <protection hidden="1"/>
    </xf>
    <xf numFmtId="2" fontId="0" fillId="2" borderId="0" xfId="0" applyNumberForma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10" fontId="8" fillId="2" borderId="0" xfId="0" applyNumberFormat="1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horizontal="center" vertical="top" wrapText="1"/>
      <protection hidden="1"/>
    </xf>
    <xf numFmtId="0" fontId="11" fillId="3" borderId="0" xfId="0" applyFont="1" applyFill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11" fillId="3" borderId="1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4" fontId="11" fillId="3" borderId="0" xfId="0" applyNumberFormat="1" applyFont="1" applyFill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3" borderId="2" xfId="0" applyFont="1" applyFill="1" applyBorder="1" applyAlignment="1" applyProtection="1">
      <alignment/>
      <protection hidden="1"/>
    </xf>
    <xf numFmtId="4" fontId="0" fillId="3" borderId="3" xfId="0" applyNumberFormat="1" applyFill="1" applyBorder="1" applyAlignment="1" applyProtection="1">
      <alignment/>
      <protection hidden="1"/>
    </xf>
    <xf numFmtId="4" fontId="0" fillId="3" borderId="0" xfId="0" applyNumberFormat="1" applyFill="1" applyAlignment="1" applyProtection="1">
      <alignment/>
      <protection hidden="1"/>
    </xf>
    <xf numFmtId="4" fontId="0" fillId="3" borderId="4" xfId="0" applyNumberFormat="1" applyFill="1" applyBorder="1" applyAlignment="1" applyProtection="1">
      <alignment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4" fontId="0" fillId="3" borderId="5" xfId="0" applyNumberFormat="1" applyFill="1" applyBorder="1" applyAlignment="1" applyProtection="1">
      <alignment horizontal="center"/>
      <protection hidden="1"/>
    </xf>
    <xf numFmtId="0" fontId="6" fillId="3" borderId="0" xfId="17" applyFill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1.jpeg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5</xdr:row>
      <xdr:rowOff>38100</xdr:rowOff>
    </xdr:from>
    <xdr:to>
      <xdr:col>2</xdr:col>
      <xdr:colOff>457200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91440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17</xdr:row>
      <xdr:rowOff>0</xdr:rowOff>
    </xdr:from>
    <xdr:to>
      <xdr:col>9</xdr:col>
      <xdr:colOff>285750</xdr:colOff>
      <xdr:row>23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19400"/>
          <a:ext cx="10763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5</xdr:row>
      <xdr:rowOff>38100</xdr:rowOff>
    </xdr:from>
    <xdr:to>
      <xdr:col>2</xdr:col>
      <xdr:colOff>457200</xdr:colOff>
      <xdr:row>9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91440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21</xdr:row>
      <xdr:rowOff>85725</xdr:rowOff>
    </xdr:from>
    <xdr:to>
      <xdr:col>7</xdr:col>
      <xdr:colOff>295275</xdr:colOff>
      <xdr:row>28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552825"/>
          <a:ext cx="10763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685800</xdr:colOff>
      <xdr:row>12</xdr:row>
      <xdr:rowOff>28575</xdr:rowOff>
    </xdr:from>
    <xdr:to>
      <xdr:col>8</xdr:col>
      <xdr:colOff>438150</xdr:colOff>
      <xdr:row>20</xdr:row>
      <xdr:rowOff>133350</xdr:rowOff>
    </xdr:to>
    <xdr:sp>
      <xdr:nvSpPr>
        <xdr:cNvPr id="3" name="Rectangle 10"/>
        <xdr:cNvSpPr>
          <a:spLocks/>
        </xdr:cNvSpPr>
      </xdr:nvSpPr>
      <xdr:spPr>
        <a:xfrm>
          <a:off x="2971800" y="2038350"/>
          <a:ext cx="356235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47625</xdr:colOff>
      <xdr:row>12</xdr:row>
      <xdr:rowOff>57150</xdr:rowOff>
    </xdr:from>
    <xdr:to>
      <xdr:col>12</xdr:col>
      <xdr:colOff>228600</xdr:colOff>
      <xdr:row>17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2066925"/>
          <a:ext cx="7038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21</xdr:row>
      <xdr:rowOff>28575</xdr:rowOff>
    </xdr:from>
    <xdr:to>
      <xdr:col>11</xdr:col>
      <xdr:colOff>752475</xdr:colOff>
      <xdr:row>30</xdr:row>
      <xdr:rowOff>57150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6515100" y="3495675"/>
          <a:ext cx="261937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Legende:
c = Kupon
n = Anzahl der Jahre bis zur Fälligkeit
f  = volle Monate bis zum nächsten Kupon,
      geteilt durch 12
      (wenn f=0, dann n=n-1 und f=1)</a:t>
          </a:r>
        </a:p>
      </xdr:txBody>
    </xdr:sp>
    <xdr:clientData/>
  </xdr:twoCellAnchor>
  <xdr:twoCellAnchor>
    <xdr:from>
      <xdr:col>11</xdr:col>
      <xdr:colOff>114300</xdr:colOff>
      <xdr:row>9</xdr:row>
      <xdr:rowOff>152400</xdr:rowOff>
    </xdr:from>
    <xdr:to>
      <xdr:col>11</xdr:col>
      <xdr:colOff>114300</xdr:colOff>
      <xdr:row>11</xdr:row>
      <xdr:rowOff>123825</xdr:rowOff>
    </xdr:to>
    <xdr:sp>
      <xdr:nvSpPr>
        <xdr:cNvPr id="6" name="Line 18"/>
        <xdr:cNvSpPr>
          <a:spLocks/>
        </xdr:cNvSpPr>
      </xdr:nvSpPr>
      <xdr:spPr>
        <a:xfrm>
          <a:off x="8496300" y="1676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9</xdr:row>
      <xdr:rowOff>9525</xdr:rowOff>
    </xdr:from>
    <xdr:to>
      <xdr:col>10</xdr:col>
      <xdr:colOff>57150</xdr:colOff>
      <xdr:row>11</xdr:row>
      <xdr:rowOff>28575</xdr:rowOff>
    </xdr:to>
    <xdr:sp>
      <xdr:nvSpPr>
        <xdr:cNvPr id="7" name="Line 19"/>
        <xdr:cNvSpPr>
          <a:spLocks/>
        </xdr:cNvSpPr>
      </xdr:nvSpPr>
      <xdr:spPr>
        <a:xfrm flipH="1" flipV="1">
          <a:off x="5753100" y="1533525"/>
          <a:ext cx="1924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9</xdr:row>
      <xdr:rowOff>19050</xdr:rowOff>
    </xdr:from>
    <xdr:to>
      <xdr:col>7</xdr:col>
      <xdr:colOff>419100</xdr:colOff>
      <xdr:row>12</xdr:row>
      <xdr:rowOff>19050</xdr:rowOff>
    </xdr:to>
    <xdr:sp>
      <xdr:nvSpPr>
        <xdr:cNvPr id="8" name="Line 20"/>
        <xdr:cNvSpPr>
          <a:spLocks/>
        </xdr:cNvSpPr>
      </xdr:nvSpPr>
      <xdr:spPr>
        <a:xfrm flipH="1">
          <a:off x="3276600" y="1543050"/>
          <a:ext cx="2476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15</xdr:row>
      <xdr:rowOff>9525</xdr:rowOff>
    </xdr:from>
    <xdr:to>
      <xdr:col>3</xdr:col>
      <xdr:colOff>9525</xdr:colOff>
      <xdr:row>16</xdr:row>
      <xdr:rowOff>9525</xdr:rowOff>
    </xdr:to>
    <xdr:pic>
      <xdr:nvPicPr>
        <xdr:cNvPr id="9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2505075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9525</xdr:rowOff>
    </xdr:from>
    <xdr:to>
      <xdr:col>3</xdr:col>
      <xdr:colOff>9525</xdr:colOff>
      <xdr:row>19</xdr:row>
      <xdr:rowOff>9525</xdr:rowOff>
    </xdr:to>
    <xdr:pic>
      <xdr:nvPicPr>
        <xdr:cNvPr id="10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299085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5</xdr:row>
      <xdr:rowOff>38100</xdr:rowOff>
    </xdr:from>
    <xdr:to>
      <xdr:col>2</xdr:col>
      <xdr:colOff>457200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91440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5</xdr:row>
      <xdr:rowOff>76200</xdr:rowOff>
    </xdr:from>
    <xdr:to>
      <xdr:col>15</xdr:col>
      <xdr:colOff>666750</xdr:colOff>
      <xdr:row>11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952500"/>
          <a:ext cx="10763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38100</xdr:colOff>
      <xdr:row>17</xdr:row>
      <xdr:rowOff>76200</xdr:rowOff>
    </xdr:from>
    <xdr:to>
      <xdr:col>4</xdr:col>
      <xdr:colOff>371475</xdr:colOff>
      <xdr:row>17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3086100" y="29337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85725</xdr:rowOff>
    </xdr:from>
    <xdr:to>
      <xdr:col>5</xdr:col>
      <xdr:colOff>352425</xdr:colOff>
      <xdr:row>18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3095625" y="31051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104775</xdr:rowOff>
    </xdr:from>
    <xdr:to>
      <xdr:col>7</xdr:col>
      <xdr:colOff>0</xdr:colOff>
      <xdr:row>19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3105150" y="3286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95250</xdr:rowOff>
    </xdr:from>
    <xdr:to>
      <xdr:col>7</xdr:col>
      <xdr:colOff>333375</xdr:colOff>
      <xdr:row>20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3114675" y="34385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85725</xdr:rowOff>
    </xdr:from>
    <xdr:to>
      <xdr:col>8</xdr:col>
      <xdr:colOff>428625</xdr:colOff>
      <xdr:row>21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3124200" y="35909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152400</xdr:rowOff>
    </xdr:from>
    <xdr:to>
      <xdr:col>5</xdr:col>
      <xdr:colOff>57150</xdr:colOff>
      <xdr:row>17</xdr:row>
      <xdr:rowOff>133350</xdr:rowOff>
    </xdr:to>
    <xdr:sp>
      <xdr:nvSpPr>
        <xdr:cNvPr id="8" name="Oval 8"/>
        <xdr:cNvSpPr>
          <a:spLocks/>
        </xdr:cNvSpPr>
      </xdr:nvSpPr>
      <xdr:spPr>
        <a:xfrm>
          <a:off x="3419475" y="2847975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18</xdr:row>
      <xdr:rowOff>0</xdr:rowOff>
    </xdr:from>
    <xdr:to>
      <xdr:col>6</xdr:col>
      <xdr:colOff>38100</xdr:colOff>
      <xdr:row>18</xdr:row>
      <xdr:rowOff>142875</xdr:rowOff>
    </xdr:to>
    <xdr:sp>
      <xdr:nvSpPr>
        <xdr:cNvPr id="9" name="Oval 9"/>
        <xdr:cNvSpPr>
          <a:spLocks/>
        </xdr:cNvSpPr>
      </xdr:nvSpPr>
      <xdr:spPr>
        <a:xfrm>
          <a:off x="3848100" y="3019425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19</xdr:row>
      <xdr:rowOff>9525</xdr:rowOff>
    </xdr:from>
    <xdr:to>
      <xdr:col>7</xdr:col>
      <xdr:colOff>66675</xdr:colOff>
      <xdr:row>19</xdr:row>
      <xdr:rowOff>152400</xdr:rowOff>
    </xdr:to>
    <xdr:sp>
      <xdr:nvSpPr>
        <xdr:cNvPr id="10" name="Oval 10"/>
        <xdr:cNvSpPr>
          <a:spLocks/>
        </xdr:cNvSpPr>
      </xdr:nvSpPr>
      <xdr:spPr>
        <a:xfrm>
          <a:off x="4324350" y="3190875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20</xdr:row>
      <xdr:rowOff>9525</xdr:rowOff>
    </xdr:from>
    <xdr:to>
      <xdr:col>8</xdr:col>
      <xdr:colOff>47625</xdr:colOff>
      <xdr:row>20</xdr:row>
      <xdr:rowOff>152400</xdr:rowOff>
    </xdr:to>
    <xdr:sp>
      <xdr:nvSpPr>
        <xdr:cNvPr id="11" name="Oval 11"/>
        <xdr:cNvSpPr>
          <a:spLocks/>
        </xdr:cNvSpPr>
      </xdr:nvSpPr>
      <xdr:spPr>
        <a:xfrm>
          <a:off x="4752975" y="3352800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21</xdr:row>
      <xdr:rowOff>0</xdr:rowOff>
    </xdr:from>
    <xdr:to>
      <xdr:col>9</xdr:col>
      <xdr:colOff>38100</xdr:colOff>
      <xdr:row>21</xdr:row>
      <xdr:rowOff>142875</xdr:rowOff>
    </xdr:to>
    <xdr:sp>
      <xdr:nvSpPr>
        <xdr:cNvPr id="12" name="Oval 12"/>
        <xdr:cNvSpPr>
          <a:spLocks/>
        </xdr:cNvSpPr>
      </xdr:nvSpPr>
      <xdr:spPr>
        <a:xfrm>
          <a:off x="5191125" y="3505200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22</xdr:row>
      <xdr:rowOff>85725</xdr:rowOff>
    </xdr:from>
    <xdr:to>
      <xdr:col>9</xdr:col>
      <xdr:colOff>390525</xdr:colOff>
      <xdr:row>22</xdr:row>
      <xdr:rowOff>85725</xdr:rowOff>
    </xdr:to>
    <xdr:sp>
      <xdr:nvSpPr>
        <xdr:cNvPr id="13" name="Line 13"/>
        <xdr:cNvSpPr>
          <a:spLocks/>
        </xdr:cNvSpPr>
      </xdr:nvSpPr>
      <xdr:spPr>
        <a:xfrm flipH="1">
          <a:off x="3124200" y="37528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76200</xdr:rowOff>
    </xdr:from>
    <xdr:to>
      <xdr:col>10</xdr:col>
      <xdr:colOff>409575</xdr:colOff>
      <xdr:row>23</xdr:row>
      <xdr:rowOff>76200</xdr:rowOff>
    </xdr:to>
    <xdr:sp>
      <xdr:nvSpPr>
        <xdr:cNvPr id="14" name="Line 14"/>
        <xdr:cNvSpPr>
          <a:spLocks/>
        </xdr:cNvSpPr>
      </xdr:nvSpPr>
      <xdr:spPr>
        <a:xfrm flipH="1">
          <a:off x="3124200" y="39052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24</xdr:row>
      <xdr:rowOff>76200</xdr:rowOff>
    </xdr:from>
    <xdr:to>
      <xdr:col>11</xdr:col>
      <xdr:colOff>419100</xdr:colOff>
      <xdr:row>24</xdr:row>
      <xdr:rowOff>76200</xdr:rowOff>
    </xdr:to>
    <xdr:sp>
      <xdr:nvSpPr>
        <xdr:cNvPr id="15" name="Line 15"/>
        <xdr:cNvSpPr>
          <a:spLocks/>
        </xdr:cNvSpPr>
      </xdr:nvSpPr>
      <xdr:spPr>
        <a:xfrm flipH="1">
          <a:off x="3124200" y="406717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76200</xdr:rowOff>
    </xdr:from>
    <xdr:to>
      <xdr:col>12</xdr:col>
      <xdr:colOff>428625</xdr:colOff>
      <xdr:row>25</xdr:row>
      <xdr:rowOff>76200</xdr:rowOff>
    </xdr:to>
    <xdr:sp>
      <xdr:nvSpPr>
        <xdr:cNvPr id="16" name="Line 16"/>
        <xdr:cNvSpPr>
          <a:spLocks/>
        </xdr:cNvSpPr>
      </xdr:nvSpPr>
      <xdr:spPr>
        <a:xfrm flipH="1">
          <a:off x="3124200" y="4229100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26</xdr:row>
      <xdr:rowOff>76200</xdr:rowOff>
    </xdr:from>
    <xdr:to>
      <xdr:col>14</xdr:col>
      <xdr:colOff>0</xdr:colOff>
      <xdr:row>26</xdr:row>
      <xdr:rowOff>76200</xdr:rowOff>
    </xdr:to>
    <xdr:sp>
      <xdr:nvSpPr>
        <xdr:cNvPr id="17" name="Line 17"/>
        <xdr:cNvSpPr>
          <a:spLocks/>
        </xdr:cNvSpPr>
      </xdr:nvSpPr>
      <xdr:spPr>
        <a:xfrm flipH="1" flipV="1">
          <a:off x="3124200" y="4391025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57150</xdr:colOff>
      <xdr:row>22</xdr:row>
      <xdr:rowOff>142875</xdr:rowOff>
    </xdr:to>
    <xdr:sp>
      <xdr:nvSpPr>
        <xdr:cNvPr id="18" name="Oval 18"/>
        <xdr:cNvSpPr>
          <a:spLocks/>
        </xdr:cNvSpPr>
      </xdr:nvSpPr>
      <xdr:spPr>
        <a:xfrm>
          <a:off x="5657850" y="3667125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152400</xdr:rowOff>
    </xdr:from>
    <xdr:to>
      <xdr:col>11</xdr:col>
      <xdr:colOff>47625</xdr:colOff>
      <xdr:row>23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6096000" y="3819525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23</xdr:row>
      <xdr:rowOff>142875</xdr:rowOff>
    </xdr:from>
    <xdr:to>
      <xdr:col>12</xdr:col>
      <xdr:colOff>57150</xdr:colOff>
      <xdr:row>24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6553200" y="3971925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24</xdr:row>
      <xdr:rowOff>142875</xdr:rowOff>
    </xdr:from>
    <xdr:to>
      <xdr:col>13</xdr:col>
      <xdr:colOff>57150</xdr:colOff>
      <xdr:row>25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7000875" y="4133850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25</xdr:row>
      <xdr:rowOff>152400</xdr:rowOff>
    </xdr:from>
    <xdr:to>
      <xdr:col>14</xdr:col>
      <xdr:colOff>47625</xdr:colOff>
      <xdr:row>26</xdr:row>
      <xdr:rowOff>133350</xdr:rowOff>
    </xdr:to>
    <xdr:sp>
      <xdr:nvSpPr>
        <xdr:cNvPr id="22" name="Oval 22"/>
        <xdr:cNvSpPr>
          <a:spLocks/>
        </xdr:cNvSpPr>
      </xdr:nvSpPr>
      <xdr:spPr>
        <a:xfrm>
          <a:off x="7439025" y="4305300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35</xdr:row>
      <xdr:rowOff>76200</xdr:rowOff>
    </xdr:from>
    <xdr:to>
      <xdr:col>7</xdr:col>
      <xdr:colOff>123825</xdr:colOff>
      <xdr:row>36</xdr:row>
      <xdr:rowOff>95250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3219450" y="5867400"/>
          <a:ext cx="1295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       Preisfaktor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N31"/>
  <sheetViews>
    <sheetView showRowColHeaders="0" workbookViewId="0" topLeftCell="A1">
      <selection activeCell="C15" sqref="C15"/>
    </sheetView>
  </sheetViews>
  <sheetFormatPr defaultColWidth="11.421875" defaultRowHeight="12.75"/>
  <cols>
    <col min="1" max="4" width="11.421875" style="3" customWidth="1"/>
    <col min="5" max="14" width="6.7109375" style="3" customWidth="1"/>
    <col min="15" max="16384" width="11.421875" style="3" customWidth="1"/>
  </cols>
  <sheetData>
    <row r="1" s="1" customFormat="1" ht="12.75"/>
    <row r="2" s="1" customFormat="1" ht="18">
      <c r="D2" s="2" t="s">
        <v>0</v>
      </c>
    </row>
    <row r="3" s="1" customFormat="1" ht="12.75"/>
    <row r="4" spans="6:8" s="1" customFormat="1" ht="12.75">
      <c r="F4" s="40" t="s">
        <v>1</v>
      </c>
      <c r="G4" s="40"/>
      <c r="H4" s="40"/>
    </row>
    <row r="5" s="1" customFormat="1" ht="12.75"/>
    <row r="6" ht="12.75"/>
    <row r="7" ht="12.75"/>
    <row r="8" ht="12.75"/>
    <row r="9" ht="12.75">
      <c r="B9" s="4"/>
    </row>
    <row r="10" spans="4:14" ht="12.75">
      <c r="D10" s="12">
        <v>0</v>
      </c>
      <c r="E10" s="14">
        <v>1</v>
      </c>
      <c r="F10" s="14">
        <v>2</v>
      </c>
      <c r="G10" s="14">
        <v>3</v>
      </c>
      <c r="H10" s="14">
        <v>4</v>
      </c>
      <c r="I10" s="14">
        <v>5</v>
      </c>
      <c r="J10" s="15">
        <v>6</v>
      </c>
      <c r="K10" s="14">
        <v>7</v>
      </c>
      <c r="L10" s="14">
        <v>8</v>
      </c>
      <c r="M10" s="14">
        <v>9</v>
      </c>
      <c r="N10" s="14">
        <v>10</v>
      </c>
    </row>
    <row r="11" spans="1:14" ht="12.75">
      <c r="A11" s="5"/>
      <c r="B11" s="39" t="s">
        <v>10</v>
      </c>
      <c r="C11" s="39"/>
      <c r="D11" s="1"/>
      <c r="E11" s="16">
        <f>IF($C$21=0,E10,E13/12)</f>
        <v>0.25</v>
      </c>
      <c r="F11" s="16">
        <f aca="true" t="shared" si="0" ref="F11:N11">IF($C$21=0,F10,F13/12)</f>
        <v>1.25</v>
      </c>
      <c r="G11" s="16">
        <f t="shared" si="0"/>
        <v>2.25</v>
      </c>
      <c r="H11" s="16">
        <f t="shared" si="0"/>
        <v>3.25</v>
      </c>
      <c r="I11" s="16">
        <f t="shared" si="0"/>
        <v>4.25</v>
      </c>
      <c r="J11" s="16">
        <f t="shared" si="0"/>
        <v>5.25</v>
      </c>
      <c r="K11" s="16">
        <f t="shared" si="0"/>
        <v>6.25</v>
      </c>
      <c r="L11" s="16">
        <f t="shared" si="0"/>
        <v>7.25</v>
      </c>
      <c r="M11" s="16">
        <f t="shared" si="0"/>
        <v>8.25</v>
      </c>
      <c r="N11" s="16">
        <f t="shared" si="0"/>
        <v>9.25</v>
      </c>
    </row>
    <row r="12" spans="1:14" ht="12.75">
      <c r="A12" s="5"/>
      <c r="B12" s="18" t="s">
        <v>11</v>
      </c>
      <c r="C12" s="1"/>
      <c r="E12" s="3">
        <f>IF(($C$18+($C$21/12))&gt;D10,IF(($C$18+($C$21/12))&lt;=E10,$C$15*100+100,IF($C$18&gt;D10,$C$15*100,0)),0)</f>
        <v>6.5</v>
      </c>
      <c r="F12" s="3">
        <f aca="true" t="shared" si="1" ref="F12:N12">IF(($C$18+($C$21/12))&gt;E10,IF(($C$18+($C$21/12))&lt;=F10,$C$15*100+100,IF($C$18&gt;E10,$C$15*100,0)),0)</f>
        <v>6.5</v>
      </c>
      <c r="G12" s="3">
        <f t="shared" si="1"/>
        <v>6.5</v>
      </c>
      <c r="H12" s="3">
        <f t="shared" si="1"/>
        <v>6.5</v>
      </c>
      <c r="I12" s="3">
        <f t="shared" si="1"/>
        <v>6.5</v>
      </c>
      <c r="J12" s="3">
        <f t="shared" si="1"/>
        <v>6.5</v>
      </c>
      <c r="K12" s="3">
        <f t="shared" si="1"/>
        <v>6.5</v>
      </c>
      <c r="L12" s="3">
        <f t="shared" si="1"/>
        <v>6.5</v>
      </c>
      <c r="M12" s="3">
        <f t="shared" si="1"/>
        <v>106.5</v>
      </c>
      <c r="N12" s="3">
        <f t="shared" si="1"/>
        <v>0</v>
      </c>
    </row>
    <row r="13" spans="1:14" ht="12.75">
      <c r="A13" s="5"/>
      <c r="B13" s="1"/>
      <c r="C13" s="1"/>
      <c r="E13" s="12">
        <f>C21</f>
        <v>3</v>
      </c>
      <c r="F13" s="12">
        <f>E13+12</f>
        <v>15</v>
      </c>
      <c r="G13" s="12">
        <f aca="true" t="shared" si="2" ref="G13:N13">F13+12</f>
        <v>27</v>
      </c>
      <c r="H13" s="12">
        <f t="shared" si="2"/>
        <v>39</v>
      </c>
      <c r="I13" s="12">
        <f t="shared" si="2"/>
        <v>51</v>
      </c>
      <c r="J13" s="12">
        <f t="shared" si="2"/>
        <v>63</v>
      </c>
      <c r="K13" s="12">
        <f t="shared" si="2"/>
        <v>75</v>
      </c>
      <c r="L13" s="12">
        <f t="shared" si="2"/>
        <v>87</v>
      </c>
      <c r="M13" s="12">
        <f t="shared" si="2"/>
        <v>99</v>
      </c>
      <c r="N13" s="12">
        <f t="shared" si="2"/>
        <v>111</v>
      </c>
    </row>
    <row r="14" spans="1:14" ht="12.75">
      <c r="A14" s="5"/>
      <c r="B14" s="1"/>
      <c r="C14" s="1"/>
      <c r="E14" s="12">
        <f>E13+$C$21</f>
        <v>6</v>
      </c>
      <c r="F14" s="12">
        <f aca="true" t="shared" si="3" ref="F14:N14">F13+$C$21</f>
        <v>18</v>
      </c>
      <c r="G14" s="12">
        <f t="shared" si="3"/>
        <v>30</v>
      </c>
      <c r="H14" s="12">
        <f t="shared" si="3"/>
        <v>42</v>
      </c>
      <c r="I14" s="12">
        <f t="shared" si="3"/>
        <v>54</v>
      </c>
      <c r="J14" s="12">
        <f t="shared" si="3"/>
        <v>66</v>
      </c>
      <c r="K14" s="12">
        <f t="shared" si="3"/>
        <v>78</v>
      </c>
      <c r="L14" s="12">
        <f t="shared" si="3"/>
        <v>90</v>
      </c>
      <c r="M14" s="12">
        <f t="shared" si="3"/>
        <v>102</v>
      </c>
      <c r="N14" s="12">
        <f t="shared" si="3"/>
        <v>114</v>
      </c>
    </row>
    <row r="15" spans="1:3" ht="12.75">
      <c r="A15" s="5"/>
      <c r="B15" s="8" t="s">
        <v>2</v>
      </c>
      <c r="C15" s="19">
        <f>Preisfaktor!C12</f>
        <v>0.065</v>
      </c>
    </row>
    <row r="16" spans="1:14" ht="12.75">
      <c r="A16" s="5"/>
      <c r="B16" s="8"/>
      <c r="C16" s="6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3" ht="12.75">
      <c r="A17" s="5"/>
      <c r="B17" s="1"/>
      <c r="C17" s="1"/>
    </row>
    <row r="18" spans="1:3" ht="12.75">
      <c r="A18" s="5"/>
      <c r="B18" s="8" t="s">
        <v>3</v>
      </c>
      <c r="C18" s="20">
        <f>Preisfaktor!C15</f>
        <v>8</v>
      </c>
    </row>
    <row r="19" spans="1:3" ht="12.75">
      <c r="A19" s="5"/>
      <c r="B19" s="8" t="s">
        <v>4</v>
      </c>
      <c r="C19" s="9">
        <f>IF(C21=0,C18-1,C18)</f>
        <v>8</v>
      </c>
    </row>
    <row r="20" spans="1:3" ht="12.75">
      <c r="A20" s="5"/>
      <c r="B20" s="8"/>
      <c r="C20" s="6"/>
    </row>
    <row r="21" spans="1:3" ht="12.75">
      <c r="A21" s="5"/>
      <c r="B21" s="8" t="s">
        <v>5</v>
      </c>
      <c r="C21" s="20">
        <f>Preisfaktor!C18</f>
        <v>3</v>
      </c>
    </row>
    <row r="22" spans="1:12" ht="12.75">
      <c r="A22" s="5"/>
      <c r="B22" s="8" t="s">
        <v>6</v>
      </c>
      <c r="C22" s="9">
        <f>IF(C21=0,1,C21/12)</f>
        <v>0.25</v>
      </c>
      <c r="J22" s="41"/>
      <c r="K22" s="41"/>
      <c r="L22" s="41"/>
    </row>
    <row r="23" spans="1:12" ht="12.75">
      <c r="A23" s="5"/>
      <c r="B23" s="8" t="s">
        <v>2</v>
      </c>
      <c r="C23" s="6"/>
      <c r="J23" s="38"/>
      <c r="K23" s="38"/>
      <c r="L23" s="38"/>
    </row>
    <row r="24" spans="1:12" ht="12.75">
      <c r="A24" s="5"/>
      <c r="B24" s="6"/>
      <c r="C24" s="6"/>
      <c r="J24" s="38"/>
      <c r="K24" s="38"/>
      <c r="L24" s="38"/>
    </row>
    <row r="25" spans="1:3" ht="12.75">
      <c r="A25" s="5"/>
      <c r="B25" s="6"/>
      <c r="C25" s="6"/>
    </row>
    <row r="26" spans="1:3" ht="12.75">
      <c r="A26" s="5"/>
      <c r="B26" s="6"/>
      <c r="C26" s="6"/>
    </row>
    <row r="27" spans="1:14" ht="12.75">
      <c r="A27" s="5"/>
      <c r="B27" s="8" t="s">
        <v>8</v>
      </c>
      <c r="C27" s="8">
        <f>SUM(E27:N27)</f>
        <v>108.01983052913556</v>
      </c>
      <c r="D27" s="17" t="s">
        <v>9</v>
      </c>
      <c r="E27" s="17">
        <f aca="true" t="shared" si="4" ref="E27:N27">E12/(1.06^E11)</f>
        <v>6.405999350967374</v>
      </c>
      <c r="F27" s="17">
        <f t="shared" si="4"/>
        <v>6.043395614120163</v>
      </c>
      <c r="G27" s="17">
        <f t="shared" si="4"/>
        <v>5.701316617094493</v>
      </c>
      <c r="H27" s="17">
        <f t="shared" si="4"/>
        <v>5.378600582164617</v>
      </c>
      <c r="I27" s="17">
        <f t="shared" si="4"/>
        <v>5.074151492608128</v>
      </c>
      <c r="J27" s="17">
        <f t="shared" si="4"/>
        <v>4.786935370385026</v>
      </c>
      <c r="K27" s="17">
        <f t="shared" si="4"/>
        <v>4.515976764514176</v>
      </c>
      <c r="L27" s="17">
        <f t="shared" si="4"/>
        <v>4.2603554382209206</v>
      </c>
      <c r="M27" s="17">
        <f t="shared" si="4"/>
        <v>65.85309929906066</v>
      </c>
      <c r="N27" s="17">
        <f t="shared" si="4"/>
        <v>0</v>
      </c>
    </row>
    <row r="28" spans="1:3" ht="12.75">
      <c r="A28" s="5"/>
      <c r="B28" s="8" t="s">
        <v>7</v>
      </c>
      <c r="C28" s="8">
        <f>Preisfaktor!C24</f>
        <v>1.031448305291356</v>
      </c>
    </row>
    <row r="29" spans="1:3" ht="12.75">
      <c r="A29" s="5"/>
      <c r="B29" s="18"/>
      <c r="C29" s="8"/>
    </row>
    <row r="30" spans="1:3" ht="12.75">
      <c r="A30" s="5"/>
      <c r="B30" s="8" t="s">
        <v>18</v>
      </c>
      <c r="C30" s="8">
        <f>C27/C28</f>
        <v>104.72636386621714</v>
      </c>
    </row>
    <row r="31" spans="1:3" ht="12.75">
      <c r="A31" s="5"/>
      <c r="B31" s="8" t="s">
        <v>8</v>
      </c>
      <c r="C31" s="8"/>
    </row>
  </sheetData>
  <sheetProtection password="DA2B" sheet="1" objects="1" scenarios="1"/>
  <mergeCells count="5">
    <mergeCell ref="J23:L23"/>
    <mergeCell ref="J24:L24"/>
    <mergeCell ref="B11:C11"/>
    <mergeCell ref="F4:H4"/>
    <mergeCell ref="J22:L2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L31"/>
  <sheetViews>
    <sheetView showRowColHeaders="0" tabSelected="1" zoomScale="85" zoomScaleNormal="85" workbookViewId="0" topLeftCell="A1">
      <selection activeCell="C12" sqref="C12"/>
    </sheetView>
  </sheetViews>
  <sheetFormatPr defaultColWidth="11.421875" defaultRowHeight="12.75"/>
  <cols>
    <col min="1" max="16384" width="11.421875" style="3" customWidth="1"/>
  </cols>
  <sheetData>
    <row r="1" s="1" customFormat="1" ht="12.75"/>
    <row r="2" s="1" customFormat="1" ht="18">
      <c r="D2" s="2" t="s">
        <v>0</v>
      </c>
    </row>
    <row r="3" s="1" customFormat="1" ht="12.75"/>
    <row r="4" spans="6:8" s="1" customFormat="1" ht="12.75">
      <c r="F4" s="40" t="s">
        <v>1</v>
      </c>
      <c r="G4" s="40"/>
      <c r="H4" s="40"/>
    </row>
    <row r="5" s="1" customFormat="1" ht="12.75"/>
    <row r="7" spans="6:11" ht="12.75">
      <c r="F7" s="3" t="s">
        <v>14</v>
      </c>
      <c r="K7" s="3" t="s">
        <v>16</v>
      </c>
    </row>
    <row r="8" spans="6:11" ht="12.75">
      <c r="F8" s="3" t="s">
        <v>15</v>
      </c>
      <c r="K8" s="3" t="s">
        <v>12</v>
      </c>
    </row>
    <row r="9" spans="2:11" ht="12.75">
      <c r="B9" s="4"/>
      <c r="K9" s="3" t="s">
        <v>17</v>
      </c>
    </row>
    <row r="10" ht="12.75">
      <c r="K10" s="3" t="s">
        <v>13</v>
      </c>
    </row>
    <row r="11" spans="1:10" ht="12.75">
      <c r="A11" s="5"/>
      <c r="B11" s="6"/>
      <c r="C11" s="6"/>
      <c r="J11" s="7"/>
    </row>
    <row r="12" spans="1:3" ht="12.75">
      <c r="A12" s="5"/>
      <c r="B12" s="8" t="s">
        <v>2</v>
      </c>
      <c r="C12" s="10">
        <v>0.065</v>
      </c>
    </row>
    <row r="13" spans="1:3" ht="12.75">
      <c r="A13" s="5"/>
      <c r="B13" s="8"/>
      <c r="C13" s="6"/>
    </row>
    <row r="14" spans="1:8" ht="12.75">
      <c r="A14" s="5"/>
      <c r="B14" s="1"/>
      <c r="C14" s="1"/>
      <c r="E14" s="3">
        <f>1/(1.06^C19)</f>
        <v>0.9855383616872883</v>
      </c>
      <c r="F14" s="3">
        <f>C12/0.06</f>
        <v>1.0833333333333335</v>
      </c>
      <c r="G14" s="3">
        <f>1.06-(1/(1.06^C16))</f>
        <v>0.4325876286581736</v>
      </c>
      <c r="H14" s="3">
        <f>1/(1.06^C16)</f>
        <v>0.6274123713418265</v>
      </c>
    </row>
    <row r="15" spans="1:7" ht="12.75">
      <c r="A15" s="5"/>
      <c r="B15" s="8" t="s">
        <v>3</v>
      </c>
      <c r="C15" s="11">
        <v>8</v>
      </c>
      <c r="G15" s="3">
        <f>F14*G14</f>
        <v>0.4686365977130214</v>
      </c>
    </row>
    <row r="16" spans="1:8" ht="12.75">
      <c r="A16" s="5"/>
      <c r="B16" s="8" t="s">
        <v>4</v>
      </c>
      <c r="C16" s="9">
        <f>IF(C18=0,C15-1,C15)</f>
        <v>8</v>
      </c>
      <c r="H16" s="3">
        <f>G15+H14</f>
        <v>1.0960489690548478</v>
      </c>
    </row>
    <row r="17" spans="1:5" ht="12.75">
      <c r="A17" s="5"/>
      <c r="B17" s="8"/>
      <c r="C17" s="6"/>
      <c r="E17" s="3">
        <f>E14*H16</f>
        <v>1.080198305291356</v>
      </c>
    </row>
    <row r="18" spans="1:7" ht="12.75">
      <c r="A18" s="5"/>
      <c r="B18" s="8" t="s">
        <v>5</v>
      </c>
      <c r="C18" s="11">
        <v>3</v>
      </c>
      <c r="G18" s="3">
        <f>((C12*100)*(1-C19))/100</f>
        <v>0.04875</v>
      </c>
    </row>
    <row r="19" spans="1:5" ht="12.75">
      <c r="A19" s="5"/>
      <c r="B19" s="8" t="s">
        <v>6</v>
      </c>
      <c r="C19" s="9">
        <f>IF(C18=0,1,C18/12)</f>
        <v>0.25</v>
      </c>
      <c r="E19" s="3">
        <f>E17-G18</f>
        <v>1.031448305291356</v>
      </c>
    </row>
    <row r="20" spans="1:3" ht="12.75">
      <c r="A20" s="5"/>
      <c r="B20" s="8" t="s">
        <v>2</v>
      </c>
      <c r="C20" s="6"/>
    </row>
    <row r="21" spans="1:3" ht="12.75">
      <c r="A21" s="5"/>
      <c r="B21" s="6"/>
      <c r="C21" s="6"/>
    </row>
    <row r="22" spans="1:12" ht="12.75">
      <c r="A22" s="5"/>
      <c r="B22" s="6"/>
      <c r="C22" s="6"/>
      <c r="J22" s="41"/>
      <c r="K22" s="41"/>
      <c r="L22" s="41"/>
    </row>
    <row r="23" spans="1:12" ht="12.75">
      <c r="A23" s="5"/>
      <c r="B23" s="6"/>
      <c r="C23" s="6"/>
      <c r="J23" s="38"/>
      <c r="K23" s="38"/>
      <c r="L23" s="38"/>
    </row>
    <row r="24" spans="1:12" ht="12.75">
      <c r="A24" s="5"/>
      <c r="B24" s="8" t="s">
        <v>7</v>
      </c>
      <c r="C24" s="8">
        <f>E19</f>
        <v>1.031448305291356</v>
      </c>
      <c r="J24" s="38"/>
      <c r="K24" s="38"/>
      <c r="L24" s="38"/>
    </row>
    <row r="25" spans="1:3" ht="12.75">
      <c r="A25" s="5"/>
      <c r="B25" s="6"/>
      <c r="C25" s="6"/>
    </row>
    <row r="26" spans="1:3" ht="12.75">
      <c r="A26" s="5"/>
      <c r="B26" s="6"/>
      <c r="C26" s="6"/>
    </row>
    <row r="27" spans="1:3" ht="12.75">
      <c r="A27" s="5"/>
      <c r="B27" s="6"/>
      <c r="C27" s="6"/>
    </row>
    <row r="28" spans="1:3" ht="12.75">
      <c r="A28" s="5"/>
      <c r="B28" s="6"/>
      <c r="C28" s="6"/>
    </row>
    <row r="29" spans="1:3" ht="12.75">
      <c r="A29" s="5"/>
      <c r="B29" s="6"/>
      <c r="C29" s="6"/>
    </row>
    <row r="30" spans="1:3" ht="12.75">
      <c r="A30" s="5"/>
      <c r="B30" s="6"/>
      <c r="C30" s="6"/>
    </row>
    <row r="31" spans="1:3" ht="12.75">
      <c r="A31" s="5"/>
      <c r="B31" s="6"/>
      <c r="C31" s="6"/>
    </row>
  </sheetData>
  <sheetProtection password="EF20" sheet="1" objects="1" scenarios="1"/>
  <mergeCells count="4">
    <mergeCell ref="J24:L24"/>
    <mergeCell ref="J22:L22"/>
    <mergeCell ref="J23:L23"/>
    <mergeCell ref="F4:H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P40"/>
  <sheetViews>
    <sheetView showRowColHeaders="0" zoomScale="90" zoomScaleNormal="90" workbookViewId="0" topLeftCell="A1">
      <selection activeCell="F39" sqref="F39:G40"/>
    </sheetView>
  </sheetViews>
  <sheetFormatPr defaultColWidth="11.421875" defaultRowHeight="12.75"/>
  <cols>
    <col min="1" max="4" width="11.421875" style="3" customWidth="1"/>
    <col min="5" max="14" width="6.7109375" style="3" customWidth="1"/>
    <col min="15" max="16384" width="11.421875" style="3" customWidth="1"/>
  </cols>
  <sheetData>
    <row r="1" s="1" customFormat="1" ht="12.75"/>
    <row r="2" s="1" customFormat="1" ht="18">
      <c r="D2" s="2" t="s">
        <v>0</v>
      </c>
    </row>
    <row r="3" s="1" customFormat="1" ht="12.75"/>
    <row r="4" spans="6:8" s="1" customFormat="1" ht="12.75">
      <c r="F4" s="40" t="s">
        <v>1</v>
      </c>
      <c r="G4" s="40"/>
      <c r="H4" s="40"/>
    </row>
    <row r="5" s="1" customFormat="1" ht="12.75"/>
    <row r="6" ht="12.75"/>
    <row r="7" ht="12.75"/>
    <row r="8" ht="15.75">
      <c r="E8" s="21" t="s">
        <v>19</v>
      </c>
    </row>
    <row r="9" ht="12.75">
      <c r="B9" s="22"/>
    </row>
    <row r="10" spans="2:14" ht="12.75">
      <c r="B10" s="22"/>
      <c r="E10" s="8" t="s">
        <v>2</v>
      </c>
      <c r="F10" s="19">
        <f>Preisfaktor!C12</f>
        <v>0.065</v>
      </c>
      <c r="H10" s="8" t="s">
        <v>3</v>
      </c>
      <c r="I10" s="1"/>
      <c r="J10" s="20">
        <f>Preisfaktor!C15</f>
        <v>8</v>
      </c>
      <c r="L10" s="18" t="s">
        <v>5</v>
      </c>
      <c r="M10" s="18"/>
      <c r="N10" s="20">
        <f>Preisfaktor!C18</f>
        <v>3</v>
      </c>
    </row>
    <row r="11" spans="2:14" ht="12.75">
      <c r="B11" s="4"/>
      <c r="J11" s="24">
        <f>IF(N10=0,J10-1,J10)</f>
        <v>8</v>
      </c>
      <c r="N11" s="24">
        <f>IF(N10=0,1,N10/12)</f>
        <v>0.25</v>
      </c>
    </row>
    <row r="12" spans="4:14" ht="12.75">
      <c r="D12" s="12">
        <v>0</v>
      </c>
      <c r="E12" s="14">
        <v>1</v>
      </c>
      <c r="F12" s="14">
        <v>2</v>
      </c>
      <c r="G12" s="14">
        <v>3</v>
      </c>
      <c r="H12" s="14">
        <v>4</v>
      </c>
      <c r="I12" s="14">
        <v>5</v>
      </c>
      <c r="J12" s="15">
        <v>6</v>
      </c>
      <c r="K12" s="14">
        <v>7</v>
      </c>
      <c r="L12" s="14">
        <v>8</v>
      </c>
      <c r="M12" s="14">
        <v>9</v>
      </c>
      <c r="N12" s="14">
        <v>10</v>
      </c>
    </row>
    <row r="13" spans="1:14" ht="12.75">
      <c r="A13" s="5"/>
      <c r="B13" s="39" t="s">
        <v>10</v>
      </c>
      <c r="C13" s="39"/>
      <c r="D13" s="1"/>
      <c r="E13" s="16">
        <f aca="true" t="shared" si="0" ref="E13:N13">IF($N$10=0,E12,E15/12)</f>
        <v>0.25</v>
      </c>
      <c r="F13" s="16">
        <f t="shared" si="0"/>
        <v>1.25</v>
      </c>
      <c r="G13" s="16">
        <f t="shared" si="0"/>
        <v>2.25</v>
      </c>
      <c r="H13" s="16">
        <f t="shared" si="0"/>
        <v>3.25</v>
      </c>
      <c r="I13" s="16">
        <f t="shared" si="0"/>
        <v>4.25</v>
      </c>
      <c r="J13" s="16">
        <f t="shared" si="0"/>
        <v>5.25</v>
      </c>
      <c r="K13" s="16">
        <f t="shared" si="0"/>
        <v>6.25</v>
      </c>
      <c r="L13" s="16">
        <f t="shared" si="0"/>
        <v>7.25</v>
      </c>
      <c r="M13" s="16">
        <f t="shared" si="0"/>
        <v>8.25</v>
      </c>
      <c r="N13" s="16">
        <f t="shared" si="0"/>
        <v>9.25</v>
      </c>
    </row>
    <row r="14" spans="1:14" ht="12.75">
      <c r="A14" s="5"/>
      <c r="B14" s="18" t="s">
        <v>11</v>
      </c>
      <c r="C14" s="1"/>
      <c r="E14" s="3">
        <f aca="true" t="shared" si="1" ref="E14:N14">IF(($J$10+($N$10/12))&gt;D12,IF(($J$10+($N$10/12))&lt;=E12,$F$10*100+100,IF($J$10&gt;D12,$F$10*100,0)),0)</f>
        <v>6.5</v>
      </c>
      <c r="F14" s="3">
        <f t="shared" si="1"/>
        <v>6.5</v>
      </c>
      <c r="G14" s="3">
        <f t="shared" si="1"/>
        <v>6.5</v>
      </c>
      <c r="H14" s="3">
        <f t="shared" si="1"/>
        <v>6.5</v>
      </c>
      <c r="I14" s="3">
        <f t="shared" si="1"/>
        <v>6.5</v>
      </c>
      <c r="J14" s="3">
        <f t="shared" si="1"/>
        <v>6.5</v>
      </c>
      <c r="K14" s="3">
        <f t="shared" si="1"/>
        <v>6.5</v>
      </c>
      <c r="L14" s="3">
        <f t="shared" si="1"/>
        <v>6.5</v>
      </c>
      <c r="M14" s="3">
        <f t="shared" si="1"/>
        <v>106.5</v>
      </c>
      <c r="N14" s="3">
        <f t="shared" si="1"/>
        <v>0</v>
      </c>
    </row>
    <row r="15" spans="1:16" ht="12.75">
      <c r="A15" s="5"/>
      <c r="B15" s="1"/>
      <c r="C15" s="1"/>
      <c r="D15" s="12"/>
      <c r="E15" s="29">
        <f>N10</f>
        <v>3</v>
      </c>
      <c r="F15" s="29">
        <f>E15+12</f>
        <v>15</v>
      </c>
      <c r="G15" s="29">
        <f aca="true" t="shared" si="2" ref="G15:N15">F15+12</f>
        <v>27</v>
      </c>
      <c r="H15" s="29">
        <f t="shared" si="2"/>
        <v>39</v>
      </c>
      <c r="I15" s="29">
        <f t="shared" si="2"/>
        <v>51</v>
      </c>
      <c r="J15" s="29">
        <f t="shared" si="2"/>
        <v>63</v>
      </c>
      <c r="K15" s="30">
        <f t="shared" si="2"/>
        <v>75</v>
      </c>
      <c r="L15" s="29">
        <f t="shared" si="2"/>
        <v>87</v>
      </c>
      <c r="M15" s="29">
        <f t="shared" si="2"/>
        <v>99</v>
      </c>
      <c r="N15" s="29">
        <f t="shared" si="2"/>
        <v>111</v>
      </c>
      <c r="O15" s="23"/>
      <c r="P15" s="23"/>
    </row>
    <row r="16" spans="1:16" ht="12.75">
      <c r="A16" s="5"/>
      <c r="D16" s="12"/>
      <c r="E16" s="29">
        <f aca="true" t="shared" si="3" ref="E16:N16">E15+$N$10</f>
        <v>6</v>
      </c>
      <c r="F16" s="29">
        <f t="shared" si="3"/>
        <v>18</v>
      </c>
      <c r="G16" s="29">
        <f t="shared" si="3"/>
        <v>30</v>
      </c>
      <c r="H16" s="29">
        <f t="shared" si="3"/>
        <v>42</v>
      </c>
      <c r="I16" s="29">
        <f t="shared" si="3"/>
        <v>54</v>
      </c>
      <c r="J16" s="29">
        <f t="shared" si="3"/>
        <v>66</v>
      </c>
      <c r="K16" s="30">
        <f t="shared" si="3"/>
        <v>78</v>
      </c>
      <c r="L16" s="29">
        <f t="shared" si="3"/>
        <v>90</v>
      </c>
      <c r="M16" s="29">
        <f t="shared" si="3"/>
        <v>102</v>
      </c>
      <c r="N16" s="29">
        <f t="shared" si="3"/>
        <v>114</v>
      </c>
      <c r="O16" s="23"/>
      <c r="P16" s="23"/>
    </row>
    <row r="17" spans="1:16" ht="12.75">
      <c r="A17" s="5"/>
      <c r="D17" s="2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3"/>
      <c r="P17" s="23"/>
    </row>
    <row r="18" spans="1:16" ht="12.75">
      <c r="A18" s="5"/>
      <c r="B18" s="24"/>
      <c r="C18" s="5"/>
      <c r="D18" s="28">
        <f>E14/(1.06^E13)</f>
        <v>6.405999350967374</v>
      </c>
      <c r="E18" s="26"/>
      <c r="F18" s="25"/>
      <c r="G18" s="25"/>
      <c r="H18" s="25"/>
      <c r="I18" s="25"/>
      <c r="J18" s="25"/>
      <c r="K18" s="25"/>
      <c r="L18" s="25"/>
      <c r="M18" s="25"/>
      <c r="N18" s="25"/>
      <c r="O18" s="23"/>
      <c r="P18" s="23"/>
    </row>
    <row r="19" spans="1:16" ht="12.75">
      <c r="A19" s="5"/>
      <c r="D19" s="28">
        <f>F14/(1.06^F13)</f>
        <v>6.043395614120163</v>
      </c>
      <c r="E19" s="23"/>
      <c r="F19" s="23"/>
      <c r="G19" s="25"/>
      <c r="H19" s="25"/>
      <c r="I19" s="25"/>
      <c r="J19" s="25"/>
      <c r="K19" s="25"/>
      <c r="L19" s="25"/>
      <c r="M19" s="25"/>
      <c r="N19" s="25"/>
      <c r="O19" s="23"/>
      <c r="P19" s="23"/>
    </row>
    <row r="20" spans="1:16" ht="12.75">
      <c r="A20" s="5"/>
      <c r="D20" s="28">
        <f>G14/(1.06^G13)</f>
        <v>5.701316617094493</v>
      </c>
      <c r="E20" s="23"/>
      <c r="F20" s="23"/>
      <c r="G20" s="23"/>
      <c r="H20" s="25"/>
      <c r="I20" s="25"/>
      <c r="J20" s="25"/>
      <c r="K20" s="25"/>
      <c r="L20" s="25"/>
      <c r="M20" s="25"/>
      <c r="N20" s="25"/>
      <c r="O20" s="23"/>
      <c r="P20" s="23"/>
    </row>
    <row r="21" spans="1:16" ht="12.75">
      <c r="A21" s="5"/>
      <c r="B21" s="24"/>
      <c r="D21" s="28">
        <f>H14/(1.06^H13)</f>
        <v>5.378600582164617</v>
      </c>
      <c r="E21" s="23"/>
      <c r="F21" s="23"/>
      <c r="G21" s="23"/>
      <c r="H21" s="23"/>
      <c r="I21" s="25"/>
      <c r="J21" s="25"/>
      <c r="K21" s="25"/>
      <c r="L21" s="25"/>
      <c r="M21" s="25"/>
      <c r="N21" s="25"/>
      <c r="O21" s="23"/>
      <c r="P21" s="23"/>
    </row>
    <row r="22" spans="1:16" ht="12.75">
      <c r="A22" s="5"/>
      <c r="B22" s="24"/>
      <c r="C22" s="5"/>
      <c r="D22" s="28">
        <f>I14/(1.06^I13)</f>
        <v>5.074151492608128</v>
      </c>
      <c r="E22" s="23"/>
      <c r="F22" s="23"/>
      <c r="G22" s="23"/>
      <c r="H22" s="23"/>
      <c r="I22" s="23"/>
      <c r="J22" s="25"/>
      <c r="K22" s="25"/>
      <c r="L22" s="25"/>
      <c r="M22" s="25"/>
      <c r="N22" s="25"/>
      <c r="O22" s="23"/>
      <c r="P22" s="23"/>
    </row>
    <row r="23" spans="1:16" ht="12.75">
      <c r="A23" s="5"/>
      <c r="B23" s="24"/>
      <c r="C23" s="24"/>
      <c r="D23" s="28">
        <f>J14/(1.06^J13)</f>
        <v>4.786935370385026</v>
      </c>
      <c r="K23" s="27"/>
      <c r="L23" s="27"/>
      <c r="M23" s="27"/>
      <c r="N23" s="27"/>
      <c r="O23" s="23"/>
      <c r="P23" s="23"/>
    </row>
    <row r="24" spans="1:16" ht="12.75">
      <c r="A24" s="5"/>
      <c r="B24" s="24"/>
      <c r="C24" s="24"/>
      <c r="D24" s="28">
        <f>K14/(1.06^K13)</f>
        <v>4.515976764514176</v>
      </c>
      <c r="E24" s="23"/>
      <c r="F24" s="23"/>
      <c r="G24" s="23"/>
      <c r="H24" s="23"/>
      <c r="I24" s="23"/>
      <c r="J24" s="23"/>
      <c r="K24" s="23"/>
      <c r="L24" s="25"/>
      <c r="M24" s="25"/>
      <c r="N24" s="25"/>
      <c r="O24" s="23"/>
      <c r="P24" s="23"/>
    </row>
    <row r="25" spans="1:16" ht="12.75">
      <c r="A25" s="5"/>
      <c r="B25" s="12"/>
      <c r="C25" s="24"/>
      <c r="D25" s="28">
        <f>L14/(1.06^L13)</f>
        <v>4.2603554382209206</v>
      </c>
      <c r="E25" s="23"/>
      <c r="F25" s="23"/>
      <c r="G25" s="23"/>
      <c r="H25" s="23"/>
      <c r="I25" s="23"/>
      <c r="J25" s="23"/>
      <c r="K25" s="23"/>
      <c r="L25" s="23"/>
      <c r="M25" s="25"/>
      <c r="N25" s="25"/>
      <c r="O25" s="23"/>
      <c r="P25" s="23"/>
    </row>
    <row r="26" spans="1:16" ht="12.75">
      <c r="A26" s="5"/>
      <c r="B26" s="24"/>
      <c r="C26" s="24"/>
      <c r="D26" s="28">
        <f>M14/(1.06^M13)</f>
        <v>65.85309929906066</v>
      </c>
      <c r="E26" s="23"/>
      <c r="F26" s="23"/>
      <c r="G26" s="23"/>
      <c r="H26" s="23"/>
      <c r="I26" s="23"/>
      <c r="J26" s="23"/>
      <c r="K26" s="23"/>
      <c r="L26" s="23"/>
      <c r="M26" s="23"/>
      <c r="N26" s="25"/>
      <c r="O26" s="23"/>
      <c r="P26" s="23"/>
    </row>
    <row r="27" spans="1:16" ht="12.75">
      <c r="A27" s="5"/>
      <c r="B27" s="24"/>
      <c r="C27" s="24"/>
      <c r="D27" s="28">
        <f>N14/(1.06^N13)</f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5:16" ht="12.75"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4:16" ht="12.75">
      <c r="D29" s="33">
        <f>SUM(D18:D27)</f>
        <v>108.01983052913556</v>
      </c>
      <c r="E29" s="23" t="s">
        <v>23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5:16" ht="12.75"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4:11" ht="12.75">
      <c r="D31" s="32">
        <f>IF(N10&gt;0,100*(F10*J31/12)*(-1),0)</f>
        <v>-4.874999999999999</v>
      </c>
      <c r="E31" s="3" t="s">
        <v>20</v>
      </c>
      <c r="J31" s="34">
        <f>IF(N10&gt;0,12-N10,0)</f>
        <v>9</v>
      </c>
      <c r="K31" s="3" t="s">
        <v>21</v>
      </c>
    </row>
    <row r="33" spans="4:5" ht="13.5" thickBot="1">
      <c r="D33" s="31">
        <f>D29+D31</f>
        <v>103.14483052913556</v>
      </c>
      <c r="E33" s="3" t="s">
        <v>22</v>
      </c>
    </row>
    <row r="34" ht="13.5" thickTop="1"/>
    <row r="36" spans="4:9" ht="12.75">
      <c r="D36" s="36" t="s">
        <v>22</v>
      </c>
      <c r="I36" s="32"/>
    </row>
    <row r="37" ht="12.75">
      <c r="D37" s="35">
        <v>100</v>
      </c>
    </row>
    <row r="39" spans="4:7" ht="12.75">
      <c r="D39" s="37">
        <f>D33</f>
        <v>103.14483052913556</v>
      </c>
      <c r="E39" s="42" t="s">
        <v>24</v>
      </c>
      <c r="F39" s="43">
        <f>D39/D40</f>
        <v>1.0314483052913557</v>
      </c>
      <c r="G39" s="43"/>
    </row>
    <row r="40" spans="4:7" ht="12.75">
      <c r="D40" s="35">
        <v>100</v>
      </c>
      <c r="E40" s="42"/>
      <c r="F40" s="43"/>
      <c r="G40" s="43"/>
    </row>
  </sheetData>
  <sheetProtection password="DA2B" sheet="1" objects="1" scenarios="1"/>
  <mergeCells count="4">
    <mergeCell ref="E39:E40"/>
    <mergeCell ref="F39:G40"/>
    <mergeCell ref="F4:H4"/>
    <mergeCell ref="B13:C1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Arnd Wiedemann</dc:creator>
  <cp:keywords/>
  <dc:description/>
  <cp:lastModifiedBy>Jessica Moll</cp:lastModifiedBy>
  <dcterms:created xsi:type="dcterms:W3CDTF">2001-01-07T11:31:46Z</dcterms:created>
  <dcterms:modified xsi:type="dcterms:W3CDTF">2007-11-08T13:01:17Z</dcterms:modified>
  <cp:category/>
  <cp:version/>
  <cp:contentType/>
  <cp:contentStatus/>
</cp:coreProperties>
</file>