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20" yWindow="105" windowWidth="15180" windowHeight="8070"/>
  </bookViews>
  <sheets>
    <sheet name="Kalkulation" sheetId="1" r:id="rId1"/>
    <sheet name="Personalkosten" sheetId="2" r:id="rId2"/>
    <sheet name="Lehreinheit" sheetId="3" r:id="rId3"/>
  </sheets>
  <definedNames>
    <definedName name="Abfrage_von_Microsoft_Access_Datenbank" localSheetId="2">Lehreinheit!#REF!</definedName>
    <definedName name="Lehreinheit">Lehreinheit!$A$2:$A$22</definedName>
    <definedName name="Tagessätze">Personalkosten!$F$5:$F$8</definedName>
    <definedName name="TVL">Personalkosten!$A$5:$A$18</definedName>
  </definedNames>
  <calcPr calcId="145621"/>
</workbook>
</file>

<file path=xl/calcChain.xml><?xml version="1.0" encoding="utf-8"?>
<calcChain xmlns="http://schemas.openxmlformats.org/spreadsheetml/2006/main">
  <c r="B9" i="2" l="1"/>
  <c r="B8" i="2"/>
  <c r="B16" i="2"/>
  <c r="B15" i="2"/>
  <c r="B14" i="2"/>
  <c r="B13" i="2"/>
  <c r="B12" i="2"/>
  <c r="B11" i="2"/>
  <c r="B141" i="1" l="1"/>
  <c r="D141" i="1" l="1"/>
  <c r="D73" i="1" l="1"/>
  <c r="D72" i="1"/>
  <c r="F128" i="1" l="1"/>
  <c r="E9" i="1"/>
  <c r="F9" i="1" s="1"/>
  <c r="D66" i="1" l="1"/>
  <c r="H66" i="1" s="1"/>
  <c r="D65" i="1"/>
  <c r="H65" i="1" s="1"/>
  <c r="D64" i="1"/>
  <c r="H64" i="1" s="1"/>
  <c r="D63" i="1"/>
  <c r="H63" i="1" s="1"/>
  <c r="D62" i="1"/>
  <c r="H62" i="1" s="1"/>
  <c r="D61" i="1"/>
  <c r="H61" i="1" s="1"/>
  <c r="D60" i="1"/>
  <c r="H60" i="1" s="1"/>
  <c r="D49" i="1"/>
  <c r="D50" i="1"/>
  <c r="D51" i="1"/>
  <c r="D52" i="1"/>
  <c r="D53" i="1"/>
  <c r="D54" i="1"/>
  <c r="D48" i="1"/>
  <c r="H48" i="1" l="1"/>
  <c r="D142" i="1"/>
  <c r="D143" i="1"/>
  <c r="D144" i="1"/>
  <c r="D145" i="1"/>
  <c r="H146" i="1"/>
  <c r="F140" i="1" l="1"/>
  <c r="D140" i="1"/>
  <c r="B145" i="1"/>
  <c r="B144" i="1"/>
  <c r="B143" i="1"/>
  <c r="B142" i="1"/>
  <c r="H72" i="1"/>
  <c r="H54" i="1"/>
  <c r="H53" i="1"/>
  <c r="H52" i="1"/>
  <c r="H51" i="1"/>
  <c r="H50" i="1"/>
  <c r="H49" i="1"/>
  <c r="C157" i="1"/>
  <c r="C158" i="1"/>
  <c r="C159" i="1"/>
  <c r="C156" i="1"/>
  <c r="D161" i="1"/>
  <c r="E161" i="1"/>
  <c r="C161" i="1"/>
  <c r="H108" i="1"/>
  <c r="H109" i="1"/>
  <c r="H110" i="1"/>
  <c r="H107" i="1"/>
  <c r="H111" i="1"/>
  <c r="H112" i="1"/>
  <c r="H113" i="1"/>
  <c r="H73" i="1"/>
  <c r="E90" i="1"/>
  <c r="D90" i="1"/>
  <c r="C90" i="1"/>
  <c r="C88" i="1"/>
  <c r="C87" i="1"/>
  <c r="C86" i="1"/>
  <c r="C85" i="1"/>
  <c r="H74" i="1" l="1"/>
  <c r="H28" i="1" s="1"/>
  <c r="H55" i="1"/>
  <c r="H114" i="1"/>
  <c r="H17" i="1" s="1"/>
  <c r="H67" i="1"/>
  <c r="H16" i="1" l="1"/>
  <c r="H27" i="1"/>
  <c r="H129" i="1"/>
  <c r="F143" i="1" s="1"/>
  <c r="H143" i="1" s="1"/>
  <c r="F129" i="1"/>
  <c r="C135" i="1" s="1"/>
  <c r="F130" i="1"/>
  <c r="C136" i="1" s="1"/>
  <c r="H130" i="1"/>
  <c r="F144" i="1" s="1"/>
  <c r="H144" i="1" s="1"/>
  <c r="F131" i="1"/>
  <c r="C137" i="1" s="1"/>
  <c r="H131" i="1"/>
  <c r="F145" i="1" s="1"/>
  <c r="H145" i="1" s="1"/>
  <c r="C134" i="1"/>
  <c r="H128" i="1"/>
  <c r="F142" i="1" s="1"/>
  <c r="H142" i="1" s="1"/>
  <c r="F127" i="1"/>
  <c r="C133" i="1" s="1"/>
  <c r="H127" i="1"/>
  <c r="F141" i="1" s="1"/>
  <c r="H141" i="1" s="1"/>
  <c r="H147" i="1" l="1"/>
  <c r="H18" i="1" s="1"/>
  <c r="H23" i="1" s="1"/>
  <c r="H32" i="1" s="1"/>
  <c r="H34" i="1" s="1"/>
  <c r="H36" i="1" s="1"/>
  <c r="H38" i="1" l="1"/>
  <c r="H40" i="1" s="1"/>
</calcChain>
</file>

<file path=xl/sharedStrings.xml><?xml version="1.0" encoding="utf-8"?>
<sst xmlns="http://schemas.openxmlformats.org/spreadsheetml/2006/main" count="194" uniqueCount="143">
  <si>
    <t>Direkte Kosten</t>
  </si>
  <si>
    <t xml:space="preserve">Personal  </t>
  </si>
  <si>
    <t>Verbrauchsmaterialien</t>
  </si>
  <si>
    <t>Reise- und Aufenthaltskosten</t>
  </si>
  <si>
    <t xml:space="preserve">Unterverträge </t>
  </si>
  <si>
    <t>Indirekte Kosten</t>
  </si>
  <si>
    <t xml:space="preserve">Totale Kosten </t>
  </si>
  <si>
    <t>Preis der Dienstleistung (netto)</t>
  </si>
  <si>
    <t>Preis der Dienstleistung (brutto)</t>
  </si>
  <si>
    <t>Von</t>
  </si>
  <si>
    <t>Bis</t>
  </si>
  <si>
    <t>Monate</t>
  </si>
  <si>
    <t>Personalvollkosten (PVK) je Stunde</t>
  </si>
  <si>
    <t>WHK</t>
  </si>
  <si>
    <t>SHK</t>
  </si>
  <si>
    <t>Gerät abrechenbar in Laufzeit</t>
  </si>
  <si>
    <t>Sonstige direkte Kosten</t>
  </si>
  <si>
    <t>Gewinn (% der totalen Kosten)</t>
  </si>
  <si>
    <t>USt (19%)</t>
  </si>
  <si>
    <t>Projektbezeichnung:</t>
  </si>
  <si>
    <t>Projektleiter:</t>
  </si>
  <si>
    <t>Budgetkalkulation</t>
  </si>
  <si>
    <t>Fakultät:</t>
  </si>
  <si>
    <t>Lehreinheit</t>
  </si>
  <si>
    <t>Lehreinheit:</t>
  </si>
  <si>
    <t>Summe der Personalkosten (Professoren)</t>
  </si>
  <si>
    <t>Stundensatz</t>
  </si>
  <si>
    <t>Einstufung</t>
  </si>
  <si>
    <t>Personalkostenübersicht für die Dienststelle  2630</t>
  </si>
  <si>
    <t>013 Evangelische Theologie</t>
  </si>
  <si>
    <t>012 Philosophie</t>
  </si>
  <si>
    <t>014 Katholische Theologie</t>
  </si>
  <si>
    <t>015 Sozialwissenschaften</t>
  </si>
  <si>
    <t>016 Geschichte</t>
  </si>
  <si>
    <t>032 Anglistik</t>
  </si>
  <si>
    <t>033 Germanistik</t>
  </si>
  <si>
    <t>034 Romanistik</t>
  </si>
  <si>
    <t>035 Medienwissenschaften</t>
  </si>
  <si>
    <t>042 Kunst</t>
  </si>
  <si>
    <t>043 Musik</t>
  </si>
  <si>
    <t>052 Wirtschaftsrecht</t>
  </si>
  <si>
    <t>054 Wirtschaftswissenschaften</t>
  </si>
  <si>
    <t>062 Mathematik</t>
  </si>
  <si>
    <t>072 Physik</t>
  </si>
  <si>
    <t>092 / 093 Architektur</t>
  </si>
  <si>
    <t>102 Bauingenieurwesen</t>
  </si>
  <si>
    <t>112 Maschinenbau</t>
  </si>
  <si>
    <t>022 / 023 Pädagogik - Psychologie</t>
  </si>
  <si>
    <t>082 / 083 Chemie - Biologie</t>
  </si>
  <si>
    <t>oder</t>
  </si>
  <si>
    <t>122 / 123 Elektrotechnik - Informatik</t>
  </si>
  <si>
    <t>Nutzungspauschale für anderweitig finanzierte Geräte</t>
  </si>
  <si>
    <t>Projektlaufzeit</t>
  </si>
  <si>
    <t>Nutzungsanteil im Projekt in %</t>
  </si>
  <si>
    <t>Maschinenblatt zur Budgetkalkulation</t>
  </si>
  <si>
    <t>Berechnung der Personalkosten für das Projekt</t>
  </si>
  <si>
    <t>Personen-monate</t>
  </si>
  <si>
    <t>im Projekt</t>
  </si>
  <si>
    <t>Professoren                                                            Name</t>
  </si>
  <si>
    <t>Nutzungstage im Projekt*</t>
  </si>
  <si>
    <t>Summe der Personalkosten (Durch das Projekt finanzierte Personal)</t>
  </si>
  <si>
    <t>Summe der Personalkosten (Festangestelltes Hochschulpersonal)</t>
  </si>
  <si>
    <t>Summe der Investitionskosten</t>
  </si>
  <si>
    <t>Summe für Nutzungspauschale</t>
  </si>
  <si>
    <t>Vollkosten in Euro für das Projekt auf Ausgaben und Kostenbasis kalkuliert</t>
  </si>
  <si>
    <t>Investition (siehe Seite 2 - Maschinenblatt)</t>
  </si>
  <si>
    <t>Nutzungspauschale für anderweitig finanzierte Geräte (siehe Seite 2 - Maschinenblatt)</t>
  </si>
  <si>
    <t>unterlegten Feldern erfolgen.</t>
  </si>
  <si>
    <t xml:space="preserve">Eingaben können nur in den grau </t>
  </si>
  <si>
    <t>Wiss. MA</t>
  </si>
  <si>
    <r>
      <t xml:space="preserve">    (Abschreibung über </t>
    </r>
    <r>
      <rPr>
        <b/>
        <sz val="11"/>
        <rFont val="Arial"/>
        <family val="2"/>
      </rPr>
      <t>angenommene Nutzungsdauer, aber höchstens über die Nutzungsdauer der amtlichen AfA Tabellen)</t>
    </r>
  </si>
  <si>
    <t>W3</t>
  </si>
  <si>
    <t>geplante Arbeitsstunden</t>
  </si>
  <si>
    <t>vertragliche Arbeitszeit in %</t>
  </si>
  <si>
    <r>
      <t xml:space="preserve">    über Projektlaufzeit) </t>
    </r>
    <r>
      <rPr>
        <sz val="11"/>
        <rFont val="Arial"/>
        <family val="2"/>
      </rPr>
      <t>Es wird während der Projektlaufzeit eine 100%ige Nutzung für das Projekt unterstellt.</t>
    </r>
  </si>
  <si>
    <r>
      <t xml:space="preserve">2. Abweichend vom Standardfall: </t>
    </r>
    <r>
      <rPr>
        <sz val="11"/>
        <rFont val="Arial"/>
        <family val="2"/>
      </rPr>
      <t>Weitere Nutzung des Investitionsgut in der Universität über die Projektlaufzeit hinaus hinreichend sicher.</t>
    </r>
  </si>
  <si>
    <t>Berechnung der Kosten von nicht anderweitig drittmittelfinanzierten Geräten</t>
  </si>
  <si>
    <t xml:space="preserve">    andere Drittmittel, ausgeglichen werden. Dauerhaft kann hierdurch kein Kostenstellenfehlbetrag begründet werden.</t>
  </si>
  <si>
    <t>unter dem Punkt Verbrauchsmaterialien (Seite 1) zu erfassen.</t>
  </si>
  <si>
    <t>Projektlaufzeit Monate</t>
  </si>
  <si>
    <t>Abschreib-ungsdauer Monate</t>
  </si>
  <si>
    <t>Investition 1 (Standardfall)</t>
  </si>
  <si>
    <t>Investition 2 (Standardfall)</t>
  </si>
  <si>
    <t>Investition 3 (Abweichung Standardfall)</t>
  </si>
  <si>
    <t xml:space="preserve">    In diesem Fall muss die Differenz zwischen Investition und Abrechnungsbetrag durch den Projektkostenverantwortlichen, z.B. durch</t>
  </si>
  <si>
    <t>Overheadkosten auf eingesetztes Personal</t>
  </si>
  <si>
    <t>Overheadkosten Projektleitung (Professur)</t>
  </si>
  <si>
    <t>Die im Vorhaben in Rechnung gestellte Arbeitszeit/Personenmonate sind anhand der universitätseinheitlichen Zeiterfassungsbögen nachzuweisen. Diese müssen als Buchungsbeleg und Nachweis für die Prüfung vorliegen. Ausgenommen hiervon sind die Professuren.</t>
  </si>
  <si>
    <r>
      <t xml:space="preserve">1. Standardfall: </t>
    </r>
    <r>
      <rPr>
        <sz val="11"/>
        <rFont val="Arial"/>
        <family val="2"/>
      </rPr>
      <t>Weitere Nutzung des Investitionsgut in der Universität über die Projektlaufzeit hinaus unwahrscheinlich.</t>
    </r>
    <r>
      <rPr>
        <b/>
        <sz val="11"/>
        <rFont val="Arial"/>
        <family val="2"/>
      </rPr>
      <t xml:space="preserve"> (Abschreibung</t>
    </r>
  </si>
  <si>
    <t>Bitte beachten Sie, dass bei anderweitig finanzierten Geräten die Bedingungen für die Nutzung des jeweiligen Mittelgebers gelten.</t>
  </si>
  <si>
    <t>W1</t>
  </si>
  <si>
    <t>W2</t>
  </si>
  <si>
    <t>Es ist ein Marktpreis vorhanden:</t>
  </si>
  <si>
    <t>Anlage I - Marktpreis</t>
  </si>
  <si>
    <t>Bei Vorhandensein eines Marktpreises ist die Anlage I - Marktpreis auszufüllen.</t>
  </si>
  <si>
    <t>oder Martkpreis</t>
  </si>
  <si>
    <t>Seite 3</t>
  </si>
  <si>
    <t>Seite 2</t>
  </si>
  <si>
    <t>Seite 1</t>
  </si>
  <si>
    <t>Ermittlung des Marktpreises:</t>
  </si>
  <si>
    <t>Anlagegut Bezeichnung</t>
  </si>
  <si>
    <t>AfA-Wert pro Tag</t>
  </si>
  <si>
    <t>Ende AfA</t>
  </si>
  <si>
    <t>Techn. MA</t>
  </si>
  <si>
    <t>C2</t>
  </si>
  <si>
    <t>C3</t>
  </si>
  <si>
    <t>C4</t>
  </si>
  <si>
    <t>(mindestens 5)</t>
  </si>
  <si>
    <t>Overheadpauschale (%)</t>
  </si>
  <si>
    <t>Personalkosten Professuren:</t>
  </si>
  <si>
    <r>
      <t xml:space="preserve">Durch das </t>
    </r>
    <r>
      <rPr>
        <b/>
        <u/>
        <sz val="10"/>
        <color rgb="FF0070C0"/>
        <rFont val="Arial"/>
        <family val="2"/>
      </rPr>
      <t>Projekt</t>
    </r>
    <r>
      <rPr>
        <b/>
        <u/>
        <sz val="10"/>
        <color rgb="FF00B0F0"/>
        <rFont val="Arial"/>
        <family val="2"/>
      </rPr>
      <t xml:space="preserve"> </t>
    </r>
    <r>
      <rPr>
        <b/>
        <sz val="10"/>
        <rFont val="Arial"/>
        <family val="2"/>
      </rPr>
      <t>finanziertes Personal      Name</t>
    </r>
  </si>
  <si>
    <r>
      <t xml:space="preserve">Aus </t>
    </r>
    <r>
      <rPr>
        <b/>
        <u/>
        <sz val="10"/>
        <color rgb="FF00B050"/>
        <rFont val="Arial"/>
        <family val="2"/>
      </rPr>
      <t>Landesmitteln</t>
    </r>
    <r>
      <rPr>
        <b/>
        <sz val="10"/>
        <rFont val="Arial"/>
        <family val="2"/>
      </rPr>
      <t xml:space="preserve"> finanziertes Hochschulpersonal                                     Name</t>
    </r>
  </si>
  <si>
    <t>Besoldungsgruppe</t>
  </si>
  <si>
    <t>Status (WMA, SHK, WHK etc.)</t>
  </si>
  <si>
    <t>Forschungszulage (Zustimmung Mittelgeber notwendig!)</t>
  </si>
  <si>
    <t>Investitionsgüter größer 150,00 € Netto, die aus dem Projekt finanziert werden, sind hier anzugeben. Investitionensgüter unter 150,00 € Netto sind</t>
  </si>
  <si>
    <t>Bei Investitionen größer 150,00 € Netto sind zwei Fälle zu unterscheiden:</t>
  </si>
  <si>
    <t>Investitionen größer 150,00 € Netto</t>
  </si>
  <si>
    <t>Anschaffungs-preis Netto</t>
  </si>
  <si>
    <t>Geräte größer 150,00 € Netto, die für das Projekt verwendet werden, aber aus anderen Quellen als dem Projekt finanziert wurden, sind</t>
  </si>
  <si>
    <t xml:space="preserve">hier anzugeben. Die Pauschale bildet die Abschreibung der Geräte ab. </t>
  </si>
  <si>
    <t>In Abhängigkeit von den Anschaffungskosten des Gerätes wird ein kalk. Tagessatz angewandt.</t>
  </si>
  <si>
    <t>Die auf das Projekt entfallenden Reparatur- und Instandhaltungskosten sind in der Position "Sonstige direkte Kosten" (siehe oben) zu erfassen.</t>
  </si>
  <si>
    <t>Gesamtkosten</t>
  </si>
  <si>
    <t>Anzuwenden bei Industrieaufträgen deren Preis 1.000 € netto übersteigt.</t>
  </si>
  <si>
    <t>Bei Fragen zur Inventarnummer, zur AfA-Dauer und zu den Anschaffungskosten können Sie sich auch gerne an die Anlagenbuchhaltung wenden.</t>
  </si>
  <si>
    <t>Die AfA-Dauer sehen Sie im SAP-Anlagenbericht im Feld "Dauer" in Jahren. Bitte rechnen Sie diese bei der Eingabe in Monaten um.</t>
  </si>
  <si>
    <t>Name</t>
  </si>
  <si>
    <t>Geschätzt für 2016</t>
  </si>
  <si>
    <t>Inventar-Nr.: (Spalte "Anlage")</t>
  </si>
  <si>
    <t>Anschaffungs-datum (Spalte "Aktivdatum")</t>
  </si>
  <si>
    <t>AfA-Dauer Gesamt Monate (Spalte "Dauer")</t>
  </si>
  <si>
    <t>Anschaffungs-kosten (Spalte "kumAnschWert")</t>
  </si>
  <si>
    <t>Die in die obere Tabelle einzutragenden Daten können Sie den dort genannten Spalten des Anlageberichts entnehmen.</t>
  </si>
  <si>
    <t>Tage max.</t>
  </si>
  <si>
    <t>* Die PVK der W Besoldungsgruppen je Stunde betragen:     W1 = 44,12 €; W2 = 61,85 €; W3 = 75,46 €
   Die PVK der C Besoldungsgruppen je Stunde betragen:     C2 = 59,20 €; C3 = 66,11 €; C4 = 76,60 €</t>
  </si>
  <si>
    <t>Hinweis Gerät 1</t>
  </si>
  <si>
    <t>Hinweis Gerät 2</t>
  </si>
  <si>
    <t>Hinweis Gerät 3</t>
  </si>
  <si>
    <t>Hinweis Gerät 4</t>
  </si>
  <si>
    <t>Hinweis Gerät 5</t>
  </si>
  <si>
    <t>Bei AfA-Ende vor Projektende erhalten Sie einen steuerrechtlichen Hinweis:</t>
  </si>
  <si>
    <t>WHB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</si>
</sst>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#"/>
    <numFmt numFmtId="165" formatCode="#,##0_ ;\-#,##0\ "/>
    <numFmt numFmtId="166" formatCode="_-* #,##0.00\ &quot;€&quot;_-;\-* #,##0.00\ &quot;€&quot;_-;_-* &quot;-&quot;\ &quot;€&quot;_-;_-@_-"/>
    <numFmt numFmtId="167" formatCode="0_ ;\-0\ 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color indexed="10"/>
      <name val="Arial"/>
      <family val="2"/>
    </font>
    <font>
      <sz val="10"/>
      <name val="Arial"/>
      <family val="2"/>
    </font>
    <font>
      <b/>
      <u/>
      <sz val="2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b/>
      <u/>
      <sz val="24"/>
      <name val="Arial"/>
      <family val="2"/>
    </font>
    <font>
      <b/>
      <sz val="12"/>
      <color rgb="FFFF0000"/>
      <name val="Arial"/>
      <family val="2"/>
    </font>
    <font>
      <sz val="8"/>
      <color rgb="FF000000"/>
      <name val="Tahoma"/>
      <family val="2"/>
    </font>
    <font>
      <b/>
      <sz val="11"/>
      <color rgb="FFFF0000"/>
      <name val="Arial"/>
      <family val="2"/>
    </font>
    <font>
      <b/>
      <u/>
      <sz val="10"/>
      <color rgb="FF00B0F0"/>
      <name val="Arial"/>
      <family val="2"/>
    </font>
    <font>
      <b/>
      <u/>
      <sz val="10"/>
      <color rgb="FF0070C0"/>
      <name val="Arial"/>
      <family val="2"/>
    </font>
    <font>
      <b/>
      <u/>
      <sz val="10"/>
      <color rgb="FF00B05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223">
    <xf numFmtId="0" fontId="0" fillId="0" borderId="0" xfId="0"/>
    <xf numFmtId="49" fontId="0" fillId="0" borderId="0" xfId="0" applyNumberFormat="1"/>
    <xf numFmtId="0" fontId="2" fillId="0" borderId="0" xfId="0" applyFont="1" applyAlignment="1" applyProtection="1">
      <alignment horizontal="left"/>
    </xf>
    <xf numFmtId="0" fontId="2" fillId="0" borderId="0" xfId="0" applyFont="1"/>
    <xf numFmtId="2" fontId="0" fillId="0" borderId="0" xfId="0" applyNumberFormat="1"/>
    <xf numFmtId="0" fontId="7" fillId="0" borderId="0" xfId="0" applyFont="1"/>
    <xf numFmtId="0" fontId="9" fillId="0" borderId="0" xfId="0" applyFont="1" applyAlignment="1">
      <alignment vertical="top"/>
    </xf>
    <xf numFmtId="0" fontId="6" fillId="0" borderId="0" xfId="0" applyFont="1"/>
    <xf numFmtId="164" fontId="6" fillId="0" borderId="0" xfId="0" applyNumberFormat="1" applyFont="1" applyBorder="1"/>
    <xf numFmtId="164" fontId="6" fillId="0" borderId="0" xfId="0" applyNumberFormat="1" applyFont="1"/>
    <xf numFmtId="0" fontId="2" fillId="0" borderId="1" xfId="0" applyFont="1" applyBorder="1" applyAlignment="1">
      <alignment horizontal="left"/>
    </xf>
    <xf numFmtId="164" fontId="2" fillId="0" borderId="2" xfId="0" applyNumberFormat="1" applyFont="1" applyFill="1" applyBorder="1" applyAlignment="1" applyProtection="1">
      <alignment horizontal="left"/>
      <protection locked="0"/>
    </xf>
    <xf numFmtId="0" fontId="6" fillId="0" borderId="1" xfId="0" applyFont="1" applyBorder="1" applyAlignment="1">
      <alignment horizontal="center"/>
    </xf>
    <xf numFmtId="3" fontId="2" fillId="0" borderId="2" xfId="0" applyNumberFormat="1" applyFont="1" applyBorder="1" applyAlignment="1">
      <alignment horizontal="left"/>
    </xf>
    <xf numFmtId="14" fontId="6" fillId="2" borderId="1" xfId="0" applyNumberFormat="1" applyFont="1" applyFill="1" applyBorder="1" applyAlignment="1">
      <alignment horizontal="center"/>
    </xf>
    <xf numFmtId="0" fontId="6" fillId="3" borderId="0" xfId="0" applyFont="1" applyFill="1"/>
    <xf numFmtId="3" fontId="6" fillId="3" borderId="0" xfId="0" applyNumberFormat="1" applyFont="1" applyFill="1" applyBorder="1" applyAlignment="1"/>
    <xf numFmtId="0" fontId="8" fillId="0" borderId="0" xfId="0" applyFont="1"/>
    <xf numFmtId="3" fontId="2" fillId="4" borderId="0" xfId="0" applyNumberFormat="1" applyFont="1" applyFill="1"/>
    <xf numFmtId="3" fontId="6" fillId="4" borderId="0" xfId="0" applyNumberFormat="1" applyFont="1" applyFill="1"/>
    <xf numFmtId="3" fontId="2" fillId="5" borderId="0" xfId="0" applyNumberFormat="1" applyFont="1" applyFill="1"/>
    <xf numFmtId="3" fontId="6" fillId="5" borderId="0" xfId="0" applyNumberFormat="1" applyFont="1" applyFill="1"/>
    <xf numFmtId="0" fontId="2" fillId="6" borderId="0" xfId="0" applyFont="1" applyFill="1"/>
    <xf numFmtId="0" fontId="6" fillId="6" borderId="0" xfId="0" applyFont="1" applyFill="1"/>
    <xf numFmtId="3" fontId="2" fillId="0" borderId="0" xfId="0" applyNumberFormat="1" applyFont="1"/>
    <xf numFmtId="3" fontId="6" fillId="0" borderId="0" xfId="0" applyNumberFormat="1" applyFont="1"/>
    <xf numFmtId="44" fontId="6" fillId="2" borderId="1" xfId="3" applyFont="1" applyFill="1" applyBorder="1" applyProtection="1">
      <protection locked="0"/>
    </xf>
    <xf numFmtId="3" fontId="2" fillId="0" borderId="0" xfId="0" applyNumberFormat="1" applyFont="1" applyFill="1" applyBorder="1"/>
    <xf numFmtId="3" fontId="2" fillId="0" borderId="3" xfId="0" applyNumberFormat="1" applyFont="1" applyBorder="1"/>
    <xf numFmtId="3" fontId="6" fillId="0" borderId="3" xfId="0" applyNumberFormat="1" applyFont="1" applyBorder="1"/>
    <xf numFmtId="44" fontId="6" fillId="2" borderId="4" xfId="3" applyFont="1" applyFill="1" applyBorder="1" applyProtection="1">
      <protection locked="0"/>
    </xf>
    <xf numFmtId="3" fontId="2" fillId="0" borderId="0" xfId="0" applyNumberFormat="1" applyFont="1" applyFill="1" applyBorder="1" applyProtection="1"/>
    <xf numFmtId="3" fontId="6" fillId="0" borderId="0" xfId="0" applyNumberFormat="1" applyFont="1" applyFill="1" applyBorder="1" applyProtection="1"/>
    <xf numFmtId="3" fontId="8" fillId="0" borderId="0" xfId="0" applyNumberFormat="1" applyFont="1" applyProtection="1"/>
    <xf numFmtId="3" fontId="2" fillId="0" borderId="0" xfId="0" applyNumberFormat="1" applyFont="1" applyProtection="1"/>
    <xf numFmtId="3" fontId="6" fillId="0" borderId="0" xfId="0" applyNumberFormat="1" applyFont="1" applyProtection="1"/>
    <xf numFmtId="0" fontId="2" fillId="0" borderId="0" xfId="0" applyFont="1" applyProtection="1"/>
    <xf numFmtId="0" fontId="6" fillId="0" borderId="0" xfId="0" applyFont="1" applyProtection="1"/>
    <xf numFmtId="3" fontId="2" fillId="0" borderId="2" xfId="0" applyNumberFormat="1" applyFont="1" applyFill="1" applyBorder="1" applyProtection="1"/>
    <xf numFmtId="0" fontId="6" fillId="0" borderId="5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164" fontId="6" fillId="4" borderId="0" xfId="0" applyNumberFormat="1" applyFont="1" applyFill="1"/>
    <xf numFmtId="164" fontId="6" fillId="4" borderId="0" xfId="0" applyNumberFormat="1" applyFont="1" applyFill="1" applyBorder="1"/>
    <xf numFmtId="0" fontId="6" fillId="0" borderId="0" xfId="0" applyFont="1" applyBorder="1" applyAlignment="1">
      <alignment vertical="center" wrapText="1"/>
    </xf>
    <xf numFmtId="164" fontId="6" fillId="4" borderId="0" xfId="0" applyNumberFormat="1" applyFont="1" applyFill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3" fontId="6" fillId="0" borderId="0" xfId="0" applyNumberFormat="1" applyFont="1" applyFill="1" applyBorder="1" applyAlignment="1">
      <alignment horizontal="right" wrapText="1"/>
    </xf>
    <xf numFmtId="3" fontId="6" fillId="0" borderId="0" xfId="0" applyNumberFormat="1" applyFont="1" applyFill="1" applyBorder="1"/>
    <xf numFmtId="0" fontId="2" fillId="0" borderId="0" xfId="0" applyFont="1" applyFill="1" applyBorder="1"/>
    <xf numFmtId="0" fontId="6" fillId="5" borderId="0" xfId="0" applyFont="1" applyFill="1"/>
    <xf numFmtId="0" fontId="8" fillId="5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164" fontId="6" fillId="5" borderId="0" xfId="0" applyNumberFormat="1" applyFont="1" applyFill="1" applyBorder="1"/>
    <xf numFmtId="0" fontId="6" fillId="0" borderId="0" xfId="0" applyFont="1" applyBorder="1"/>
    <xf numFmtId="0" fontId="6" fillId="5" borderId="0" xfId="0" applyFont="1" applyFill="1" applyAlignment="1">
      <alignment horizontal="left" vertical="top"/>
    </xf>
    <xf numFmtId="0" fontId="10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164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Protection="1">
      <protection locked="0"/>
    </xf>
    <xf numFmtId="3" fontId="6" fillId="5" borderId="0" xfId="0" applyNumberFormat="1" applyFont="1" applyFill="1" applyBorder="1"/>
    <xf numFmtId="0" fontId="6" fillId="5" borderId="0" xfId="0" applyFont="1" applyFill="1" applyBorder="1"/>
    <xf numFmtId="0" fontId="6" fillId="6" borderId="0" xfId="0" applyFont="1" applyFill="1"/>
    <xf numFmtId="3" fontId="6" fillId="6" borderId="0" xfId="0" applyNumberFormat="1" applyFont="1" applyFill="1" applyBorder="1"/>
    <xf numFmtId="0" fontId="6" fillId="6" borderId="0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/>
    </xf>
    <xf numFmtId="44" fontId="0" fillId="0" borderId="0" xfId="3" applyFont="1"/>
    <xf numFmtId="44" fontId="2" fillId="0" borderId="0" xfId="3" applyFont="1"/>
    <xf numFmtId="0" fontId="10" fillId="0" borderId="0" xfId="0" applyFont="1"/>
    <xf numFmtId="0" fontId="10" fillId="0" borderId="0" xfId="0" applyFont="1" applyAlignment="1">
      <alignment horizontal="right"/>
    </xf>
    <xf numFmtId="0" fontId="11" fillId="0" borderId="0" xfId="0" applyFont="1"/>
    <xf numFmtId="0" fontId="0" fillId="0" borderId="0" xfId="3" applyNumberFormat="1" applyFont="1"/>
    <xf numFmtId="44" fontId="2" fillId="7" borderId="1" xfId="0" applyNumberFormat="1" applyFont="1" applyFill="1" applyBorder="1" applyProtection="1">
      <protection hidden="1"/>
    </xf>
    <xf numFmtId="44" fontId="6" fillId="0" borderId="1" xfId="0" applyNumberFormat="1" applyFont="1" applyFill="1" applyBorder="1" applyProtection="1">
      <protection hidden="1"/>
    </xf>
    <xf numFmtId="44" fontId="6" fillId="0" borderId="0" xfId="3" applyFont="1" applyFill="1" applyBorder="1" applyProtection="1">
      <protection hidden="1"/>
    </xf>
    <xf numFmtId="43" fontId="6" fillId="0" borderId="0" xfId="0" applyNumberFormat="1" applyFont="1" applyProtection="1">
      <protection hidden="1"/>
    </xf>
    <xf numFmtId="43" fontId="6" fillId="0" borderId="0" xfId="0" applyNumberFormat="1" applyFont="1" applyFill="1" applyBorder="1" applyProtection="1">
      <protection hidden="1"/>
    </xf>
    <xf numFmtId="44" fontId="6" fillId="0" borderId="0" xfId="3" applyFont="1" applyProtection="1">
      <protection hidden="1"/>
    </xf>
    <xf numFmtId="44" fontId="6" fillId="4" borderId="1" xfId="3" applyFont="1" applyFill="1" applyBorder="1" applyProtection="1">
      <protection hidden="1"/>
    </xf>
    <xf numFmtId="44" fontId="6" fillId="5" borderId="1" xfId="3" applyFont="1" applyFill="1" applyBorder="1" applyProtection="1">
      <protection hidden="1"/>
    </xf>
    <xf numFmtId="44" fontId="6" fillId="6" borderId="1" xfId="3" applyFont="1" applyFill="1" applyBorder="1" applyProtection="1">
      <protection hidden="1"/>
    </xf>
    <xf numFmtId="0" fontId="2" fillId="8" borderId="1" xfId="0" applyFont="1" applyFill="1" applyBorder="1" applyAlignment="1">
      <alignment horizontal="center" vertical="center" wrapText="1"/>
    </xf>
    <xf numFmtId="0" fontId="2" fillId="0" borderId="0" xfId="0" applyFont="1" applyBorder="1"/>
    <xf numFmtId="44" fontId="6" fillId="0" borderId="0" xfId="3" applyFont="1" applyBorder="1" applyProtection="1">
      <protection hidden="1"/>
    </xf>
    <xf numFmtId="0" fontId="2" fillId="0" borderId="3" xfId="0" applyFont="1" applyBorder="1"/>
    <xf numFmtId="0" fontId="6" fillId="0" borderId="3" xfId="0" applyFont="1" applyBorder="1"/>
    <xf numFmtId="44" fontId="6" fillId="0" borderId="3" xfId="3" applyFont="1" applyBorder="1" applyProtection="1">
      <protection hidden="1"/>
    </xf>
    <xf numFmtId="0" fontId="10" fillId="0" borderId="1" xfId="0" applyFont="1" applyBorder="1" applyAlignment="1">
      <alignment horizontal="center"/>
    </xf>
    <xf numFmtId="14" fontId="10" fillId="2" borderId="1" xfId="0" applyNumberFormat="1" applyFont="1" applyFill="1" applyBorder="1" applyAlignment="1">
      <alignment horizontal="center"/>
    </xf>
    <xf numFmtId="3" fontId="10" fillId="2" borderId="1" xfId="0" applyNumberFormat="1" applyFont="1" applyFill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left"/>
    </xf>
    <xf numFmtId="164" fontId="9" fillId="0" borderId="2" xfId="0" applyNumberFormat="1" applyFont="1" applyFill="1" applyBorder="1" applyAlignment="1" applyProtection="1">
      <alignment horizontal="left"/>
      <protection locked="0"/>
    </xf>
    <xf numFmtId="3" fontId="9" fillId="0" borderId="2" xfId="0" applyNumberFormat="1" applyFont="1" applyBorder="1" applyAlignment="1">
      <alignment horizontal="left"/>
    </xf>
    <xf numFmtId="0" fontId="6" fillId="2" borderId="1" xfId="0" applyFont="1" applyFill="1" applyBorder="1" applyAlignment="1" applyProtection="1">
      <alignment horizontal="center"/>
      <protection locked="0"/>
    </xf>
    <xf numFmtId="44" fontId="6" fillId="0" borderId="1" xfId="3" applyFont="1" applyFill="1" applyBorder="1" applyAlignment="1" applyProtection="1">
      <alignment horizontal="right"/>
      <protection hidden="1"/>
    </xf>
    <xf numFmtId="2" fontId="6" fillId="9" borderId="1" xfId="1" applyNumberFormat="1" applyFont="1" applyFill="1" applyBorder="1" applyAlignment="1" applyProtection="1">
      <alignment horizontal="right"/>
      <protection hidden="1"/>
    </xf>
    <xf numFmtId="0" fontId="11" fillId="0" borderId="0" xfId="0" applyFont="1" applyAlignment="1">
      <alignment vertical="top"/>
    </xf>
    <xf numFmtId="0" fontId="2" fillId="0" borderId="0" xfId="0" applyFont="1" applyFill="1" applyBorder="1" applyAlignment="1">
      <alignment horizontal="right"/>
    </xf>
    <xf numFmtId="44" fontId="2" fillId="0" borderId="0" xfId="3" applyFont="1" applyFill="1" applyBorder="1" applyProtection="1">
      <protection hidden="1"/>
    </xf>
    <xf numFmtId="3" fontId="6" fillId="2" borderId="1" xfId="0" applyNumberFormat="1" applyFont="1" applyFill="1" applyBorder="1" applyAlignment="1" applyProtection="1">
      <alignment horizontal="center" wrapText="1"/>
      <protection locked="0"/>
    </xf>
    <xf numFmtId="3" fontId="9" fillId="0" borderId="0" xfId="0" applyNumberFormat="1" applyFont="1" applyBorder="1" applyAlignment="1">
      <alignment horizontal="left"/>
    </xf>
    <xf numFmtId="14" fontId="10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 applyAlignment="1" applyProtection="1">
      <alignment horizontal="center"/>
      <protection locked="0"/>
    </xf>
    <xf numFmtId="0" fontId="12" fillId="0" borderId="0" xfId="0" applyFont="1"/>
    <xf numFmtId="0" fontId="9" fillId="0" borderId="6" xfId="0" applyFont="1" applyBorder="1" applyAlignment="1">
      <alignment vertical="top"/>
    </xf>
    <xf numFmtId="0" fontId="10" fillId="0" borderId="7" xfId="0" applyFont="1" applyBorder="1" applyAlignment="1">
      <alignment vertical="top"/>
    </xf>
    <xf numFmtId="0" fontId="10" fillId="0" borderId="8" xfId="0" applyFont="1" applyBorder="1" applyAlignment="1">
      <alignment vertical="top"/>
    </xf>
    <xf numFmtId="0" fontId="9" fillId="0" borderId="9" xfId="0" applyFont="1" applyBorder="1" applyAlignment="1">
      <alignment vertical="top"/>
    </xf>
    <xf numFmtId="0" fontId="10" fillId="0" borderId="10" xfId="0" applyFont="1" applyBorder="1" applyAlignment="1">
      <alignment vertical="top"/>
    </xf>
    <xf numFmtId="0" fontId="10" fillId="0" borderId="11" xfId="0" applyFont="1" applyBorder="1" applyAlignment="1">
      <alignment vertical="top"/>
    </xf>
    <xf numFmtId="0" fontId="10" fillId="0" borderId="12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0" fillId="0" borderId="13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3" fontId="6" fillId="2" borderId="2" xfId="0" applyNumberFormat="1" applyFont="1" applyFill="1" applyBorder="1" applyAlignment="1"/>
    <xf numFmtId="3" fontId="6" fillId="2" borderId="5" xfId="0" applyNumberFormat="1" applyFont="1" applyFill="1" applyBorder="1" applyAlignment="1"/>
    <xf numFmtId="165" fontId="6" fillId="2" borderId="1" xfId="3" applyNumberFormat="1" applyFont="1" applyFill="1" applyBorder="1" applyProtection="1">
      <protection locked="0"/>
    </xf>
    <xf numFmtId="44" fontId="6" fillId="0" borderId="1" xfId="3" applyNumberFormat="1" applyFont="1" applyBorder="1" applyProtection="1">
      <protection hidden="1"/>
    </xf>
    <xf numFmtId="0" fontId="2" fillId="10" borderId="2" xfId="0" applyFont="1" applyFill="1" applyBorder="1" applyAlignment="1">
      <alignment horizontal="center" vertical="center" wrapText="1"/>
    </xf>
    <xf numFmtId="44" fontId="6" fillId="8" borderId="1" xfId="3" applyFont="1" applyFill="1" applyBorder="1" applyProtection="1">
      <protection hidden="1"/>
    </xf>
    <xf numFmtId="44" fontId="6" fillId="10" borderId="1" xfId="3" applyFont="1" applyFill="1" applyBorder="1" applyProtection="1">
      <protection hidden="1"/>
    </xf>
    <xf numFmtId="166" fontId="6" fillId="0" borderId="1" xfId="0" applyNumberFormat="1" applyFont="1" applyFill="1" applyBorder="1" applyAlignment="1" applyProtection="1">
      <alignment horizontal="right" wrapText="1"/>
      <protection hidden="1"/>
    </xf>
    <xf numFmtId="166" fontId="2" fillId="8" borderId="1" xfId="0" applyNumberFormat="1" applyFont="1" applyFill="1" applyBorder="1" applyProtection="1">
      <protection hidden="1"/>
    </xf>
    <xf numFmtId="44" fontId="2" fillId="10" borderId="1" xfId="3" applyNumberFormat="1" applyFont="1" applyFill="1" applyBorder="1" applyProtection="1">
      <protection hidden="1"/>
    </xf>
    <xf numFmtId="0" fontId="0" fillId="0" borderId="0" xfId="0" applyNumberFormat="1"/>
    <xf numFmtId="0" fontId="2" fillId="0" borderId="2" xfId="0" applyFont="1" applyFill="1" applyBorder="1"/>
    <xf numFmtId="0" fontId="6" fillId="0" borderId="5" xfId="0" applyFont="1" applyBorder="1"/>
    <xf numFmtId="44" fontId="2" fillId="0" borderId="1" xfId="3" applyFont="1" applyFill="1" applyBorder="1" applyProtection="1">
      <protection hidden="1"/>
    </xf>
    <xf numFmtId="44" fontId="6" fillId="11" borderId="1" xfId="3" applyFont="1" applyFill="1" applyBorder="1"/>
    <xf numFmtId="4" fontId="10" fillId="0" borderId="1" xfId="0" applyNumberFormat="1" applyFont="1" applyBorder="1" applyAlignment="1">
      <alignment vertical="top"/>
    </xf>
    <xf numFmtId="44" fontId="10" fillId="0" borderId="0" xfId="3" applyFont="1" applyBorder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/>
    </xf>
    <xf numFmtId="0" fontId="13" fillId="0" borderId="0" xfId="0" applyFont="1"/>
    <xf numFmtId="0" fontId="13" fillId="0" borderId="0" xfId="0" applyFont="1" applyFill="1"/>
    <xf numFmtId="0" fontId="9" fillId="13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" fillId="0" borderId="0" xfId="0" applyFont="1" applyBorder="1"/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0" fillId="12" borderId="1" xfId="0" applyFont="1" applyFill="1" applyBorder="1" applyAlignment="1" applyProtection="1">
      <alignment vertical="top"/>
      <protection locked="0"/>
    </xf>
    <xf numFmtId="14" fontId="10" fillId="12" borderId="1" xfId="0" applyNumberFormat="1" applyFont="1" applyFill="1" applyBorder="1" applyAlignment="1" applyProtection="1">
      <alignment vertical="top"/>
      <protection locked="0"/>
    </xf>
    <xf numFmtId="1" fontId="10" fillId="12" borderId="1" xfId="0" applyNumberFormat="1" applyFont="1" applyFill="1" applyBorder="1" applyAlignment="1" applyProtection="1">
      <alignment horizontal="center" vertical="top"/>
      <protection locked="0"/>
    </xf>
    <xf numFmtId="0" fontId="10" fillId="12" borderId="1" xfId="0" applyFont="1" applyFill="1" applyBorder="1" applyAlignment="1" applyProtection="1">
      <alignment horizontal="center" vertical="top"/>
      <protection locked="0"/>
    </xf>
    <xf numFmtId="4" fontId="10" fillId="12" borderId="1" xfId="0" applyNumberFormat="1" applyFont="1" applyFill="1" applyBorder="1" applyAlignment="1" applyProtection="1">
      <alignment vertical="top"/>
      <protection locked="0"/>
    </xf>
    <xf numFmtId="44" fontId="6" fillId="12" borderId="1" xfId="3" applyFont="1" applyFill="1" applyBorder="1" applyProtection="1">
      <protection locked="0"/>
    </xf>
    <xf numFmtId="164" fontId="1" fillId="0" borderId="0" xfId="0" applyNumberFormat="1" applyFont="1"/>
    <xf numFmtId="44" fontId="6" fillId="0" borderId="1" xfId="3" applyFont="1" applyBorder="1" applyProtection="1"/>
    <xf numFmtId="49" fontId="0" fillId="0" borderId="0" xfId="0" applyNumberFormat="1" applyProtection="1"/>
    <xf numFmtId="49" fontId="4" fillId="0" borderId="0" xfId="2" applyNumberFormat="1" applyFont="1" applyProtection="1"/>
    <xf numFmtId="0" fontId="0" fillId="0" borderId="0" xfId="0" applyProtection="1"/>
    <xf numFmtId="44" fontId="2" fillId="0" borderId="0" xfId="3" applyFont="1" applyProtection="1"/>
    <xf numFmtId="1" fontId="0" fillId="0" borderId="0" xfId="0" applyNumberFormat="1" applyProtection="1"/>
    <xf numFmtId="2" fontId="6" fillId="0" borderId="0" xfId="0" applyNumberFormat="1" applyFont="1" applyProtection="1"/>
    <xf numFmtId="0" fontId="0" fillId="0" borderId="0" xfId="0" applyFill="1" applyProtection="1"/>
    <xf numFmtId="44" fontId="2" fillId="0" borderId="0" xfId="3" applyFont="1" applyFill="1" applyProtection="1"/>
    <xf numFmtId="0" fontId="1" fillId="0" borderId="0" xfId="0" applyNumberFormat="1" applyFont="1" applyProtection="1"/>
    <xf numFmtId="0" fontId="0" fillId="0" borderId="0" xfId="0" applyNumberFormat="1" applyProtection="1"/>
    <xf numFmtId="0" fontId="0" fillId="0" borderId="0" xfId="0" applyNumberFormat="1" applyFill="1" applyProtection="1"/>
    <xf numFmtId="0" fontId="10" fillId="13" borderId="1" xfId="0" applyFont="1" applyFill="1" applyBorder="1" applyAlignment="1">
      <alignment horizontal="center" vertical="top"/>
    </xf>
    <xf numFmtId="44" fontId="6" fillId="0" borderId="2" xfId="3" applyFont="1" applyFill="1" applyBorder="1" applyAlignment="1" applyProtection="1">
      <alignment horizontal="center"/>
    </xf>
    <xf numFmtId="44" fontId="6" fillId="0" borderId="14" xfId="3" applyFont="1" applyFill="1" applyBorder="1" applyAlignment="1" applyProtection="1">
      <alignment horizontal="center"/>
    </xf>
    <xf numFmtId="3" fontId="6" fillId="0" borderId="2" xfId="0" applyNumberFormat="1" applyFont="1" applyFill="1" applyBorder="1" applyAlignment="1" applyProtection="1">
      <alignment horizontal="center" vertical="center" wrapText="1"/>
    </xf>
    <xf numFmtId="3" fontId="6" fillId="0" borderId="14" xfId="0" applyNumberFormat="1" applyFont="1" applyFill="1" applyBorder="1" applyAlignment="1" applyProtection="1">
      <alignment horizontal="center" vertical="center" wrapText="1"/>
    </xf>
    <xf numFmtId="167" fontId="6" fillId="0" borderId="2" xfId="3" applyNumberFormat="1" applyFont="1" applyFill="1" applyBorder="1" applyAlignment="1" applyProtection="1">
      <alignment horizontal="center"/>
    </xf>
    <xf numFmtId="167" fontId="6" fillId="0" borderId="14" xfId="3" applyNumberFormat="1" applyFont="1" applyFill="1" applyBorder="1" applyAlignment="1" applyProtection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6" fillId="2" borderId="13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 vertical="center" wrapText="1"/>
    </xf>
    <xf numFmtId="164" fontId="2" fillId="7" borderId="14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 applyProtection="1">
      <alignment horizontal="center"/>
    </xf>
    <xf numFmtId="3" fontId="6" fillId="0" borderId="14" xfId="0" applyNumberFormat="1" applyFont="1" applyFill="1" applyBorder="1" applyAlignment="1" applyProtection="1">
      <alignment horizontal="center"/>
    </xf>
    <xf numFmtId="0" fontId="2" fillId="0" borderId="2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0" fontId="2" fillId="0" borderId="14" xfId="0" applyFont="1" applyFill="1" applyBorder="1" applyAlignment="1">
      <alignment horizontal="right"/>
    </xf>
    <xf numFmtId="2" fontId="10" fillId="2" borderId="2" xfId="0" applyNumberFormat="1" applyFont="1" applyFill="1" applyBorder="1" applyAlignment="1">
      <alignment horizontal="center"/>
    </xf>
    <xf numFmtId="2" fontId="10" fillId="2" borderId="5" xfId="0" applyNumberFormat="1" applyFont="1" applyFill="1" applyBorder="1" applyAlignment="1">
      <alignment horizontal="center"/>
    </xf>
    <xf numFmtId="2" fontId="10" fillId="2" borderId="14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3" fontId="8" fillId="3" borderId="0" xfId="0" applyNumberFormat="1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4" fontId="2" fillId="7" borderId="2" xfId="0" applyNumberFormat="1" applyFont="1" applyFill="1" applyBorder="1" applyAlignment="1" applyProtection="1">
      <alignment horizontal="center" vertical="center" wrapText="1"/>
    </xf>
    <xf numFmtId="164" fontId="2" fillId="7" borderId="14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/>
    </xf>
    <xf numFmtId="0" fontId="6" fillId="0" borderId="14" xfId="0" applyFont="1" applyFill="1" applyBorder="1" applyAlignment="1" applyProtection="1">
      <alignment horizontal="center"/>
    </xf>
    <xf numFmtId="2" fontId="6" fillId="2" borderId="2" xfId="0" applyNumberFormat="1" applyFont="1" applyFill="1" applyBorder="1" applyAlignment="1">
      <alignment horizontal="center"/>
    </xf>
    <xf numFmtId="2" fontId="6" fillId="2" borderId="5" xfId="0" applyNumberFormat="1" applyFont="1" applyFill="1" applyBorder="1" applyAlignment="1">
      <alignment horizontal="center"/>
    </xf>
    <xf numFmtId="2" fontId="6" fillId="2" borderId="14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/>
    </xf>
  </cellXfs>
  <cellStyles count="4">
    <cellStyle name="Prozent" xfId="1" builtinId="5"/>
    <cellStyle name="Standard" xfId="0" builtinId="0"/>
    <cellStyle name="Standard_Berichtsblatt Uni Siegen 2008" xfId="2"/>
    <cellStyle name="Währung" xfId="3" builtinId="4"/>
  </cellStyles>
  <dxfs count="2"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0</xdr:row>
      <xdr:rowOff>0</xdr:rowOff>
    </xdr:from>
    <xdr:to>
      <xdr:col>8</xdr:col>
      <xdr:colOff>9525</xdr:colOff>
      <xdr:row>3</xdr:row>
      <xdr:rowOff>0</xdr:rowOff>
    </xdr:to>
    <xdr:pic>
      <xdr:nvPicPr>
        <xdr:cNvPr id="1064" name="Picture 40" descr="uni_dot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0"/>
          <a:ext cx="24384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</xdr:colOff>
      <xdr:row>80</xdr:row>
      <xdr:rowOff>9525</xdr:rowOff>
    </xdr:from>
    <xdr:to>
      <xdr:col>8</xdr:col>
      <xdr:colOff>9525</xdr:colOff>
      <xdr:row>83</xdr:row>
      <xdr:rowOff>161925</xdr:rowOff>
    </xdr:to>
    <xdr:pic>
      <xdr:nvPicPr>
        <xdr:cNvPr id="1182" name="Picture 158" descr="uni_dot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5687675"/>
          <a:ext cx="24384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</xdr:colOff>
      <xdr:row>151</xdr:row>
      <xdr:rowOff>9525</xdr:rowOff>
    </xdr:from>
    <xdr:to>
      <xdr:col>8</xdr:col>
      <xdr:colOff>9525</xdr:colOff>
      <xdr:row>154</xdr:row>
      <xdr:rowOff>161925</xdr:rowOff>
    </xdr:to>
    <xdr:pic>
      <xdr:nvPicPr>
        <xdr:cNvPr id="1226" name="Picture 202" descr="uni_dot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31489650"/>
          <a:ext cx="24384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</xdr:row>
          <xdr:rowOff>0</xdr:rowOff>
        </xdr:from>
        <xdr:to>
          <xdr:col>3</xdr:col>
          <xdr:colOff>142875</xdr:colOff>
          <xdr:row>11</xdr:row>
          <xdr:rowOff>28575</xdr:rowOff>
        </xdr:to>
        <xdr:sp macro="" textlink="">
          <xdr:nvSpPr>
            <xdr:cNvPr id="1231" name="Option Button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</xdr:row>
          <xdr:rowOff>0</xdr:rowOff>
        </xdr:from>
        <xdr:to>
          <xdr:col>3</xdr:col>
          <xdr:colOff>809625</xdr:colOff>
          <xdr:row>11</xdr:row>
          <xdr:rowOff>28575</xdr:rowOff>
        </xdr:to>
        <xdr:sp macro="" textlink="">
          <xdr:nvSpPr>
            <xdr:cNvPr id="1232" name="Option Button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M242"/>
  <sheetViews>
    <sheetView tabSelected="1" topLeftCell="A16" zoomScale="75" zoomScaleNormal="75" workbookViewId="0">
      <selection activeCell="J55" sqref="J55"/>
    </sheetView>
  </sheetViews>
  <sheetFormatPr baseColWidth="10" defaultRowHeight="12.75" x14ac:dyDescent="0.2"/>
  <cols>
    <col min="1" max="1" width="2.42578125" style="7" customWidth="1"/>
    <col min="2" max="2" width="39.7109375" style="7" customWidth="1"/>
    <col min="3" max="3" width="11.5703125" style="7" bestFit="1" customWidth="1"/>
    <col min="4" max="4" width="16.85546875" style="7" customWidth="1"/>
    <col min="5" max="5" width="16.42578125" style="7" bestFit="1" customWidth="1"/>
    <col min="6" max="6" width="13.140625" style="7" customWidth="1"/>
    <col min="7" max="7" width="17.7109375" style="7" customWidth="1"/>
    <col min="8" max="8" width="20.7109375" style="7" customWidth="1"/>
    <col min="9" max="9" width="2.42578125" style="7" customWidth="1"/>
    <col min="10" max="10" width="63.5703125" style="7" bestFit="1" customWidth="1"/>
    <col min="11" max="12" width="12" style="7" bestFit="1" customWidth="1"/>
    <col min="13" max="16384" width="11.42578125" style="7"/>
  </cols>
  <sheetData>
    <row r="1" spans="1:9" ht="30" x14ac:dyDescent="0.4">
      <c r="B1" s="109" t="s">
        <v>21</v>
      </c>
      <c r="E1" s="8"/>
      <c r="F1" s="9"/>
    </row>
    <row r="2" spans="1:9" ht="15.75" customHeight="1" x14ac:dyDescent="0.2">
      <c r="B2" s="74" t="s">
        <v>124</v>
      </c>
      <c r="E2" s="8"/>
      <c r="F2" s="9"/>
    </row>
    <row r="3" spans="1:9" ht="15.75" customHeight="1" x14ac:dyDescent="0.2">
      <c r="E3" s="8"/>
      <c r="F3" s="9"/>
    </row>
    <row r="4" spans="1:9" ht="15.75" customHeight="1" x14ac:dyDescent="0.25">
      <c r="B4" s="96" t="s">
        <v>19</v>
      </c>
      <c r="C4" s="196"/>
      <c r="D4" s="197"/>
      <c r="E4" s="198"/>
      <c r="F4" s="9"/>
    </row>
    <row r="5" spans="1:9" ht="15.75" customHeight="1" x14ac:dyDescent="0.25">
      <c r="B5" s="96" t="s">
        <v>22</v>
      </c>
      <c r="C5" s="196"/>
      <c r="D5" s="197"/>
      <c r="E5" s="198"/>
      <c r="F5" s="9"/>
    </row>
    <row r="6" spans="1:9" ht="15.75" customHeight="1" x14ac:dyDescent="0.25">
      <c r="B6" s="96" t="s">
        <v>24</v>
      </c>
      <c r="C6" s="206" t="s">
        <v>46</v>
      </c>
      <c r="D6" s="207"/>
      <c r="E6" s="208"/>
      <c r="F6" s="9"/>
      <c r="G6" s="76" t="s">
        <v>68</v>
      </c>
    </row>
    <row r="7" spans="1:9" ht="15.75" customHeight="1" x14ac:dyDescent="0.25">
      <c r="B7" s="96" t="s">
        <v>20</v>
      </c>
      <c r="C7" s="196"/>
      <c r="D7" s="197"/>
      <c r="E7" s="198"/>
      <c r="F7" s="9"/>
      <c r="G7" s="76" t="s">
        <v>67</v>
      </c>
    </row>
    <row r="8" spans="1:9" ht="15.75" customHeight="1" x14ac:dyDescent="0.25">
      <c r="B8" s="97"/>
      <c r="C8" s="93" t="s">
        <v>9</v>
      </c>
      <c r="D8" s="93" t="s">
        <v>10</v>
      </c>
      <c r="E8" s="93" t="s">
        <v>11</v>
      </c>
      <c r="F8" s="156" t="s">
        <v>134</v>
      </c>
    </row>
    <row r="9" spans="1:9" ht="15.75" customHeight="1" x14ac:dyDescent="0.25">
      <c r="B9" s="98" t="s">
        <v>52</v>
      </c>
      <c r="C9" s="94"/>
      <c r="D9" s="94"/>
      <c r="E9" s="95">
        <f>DATEDIF(C9,D9,"m")+1</f>
        <v>1</v>
      </c>
      <c r="F9" s="9">
        <f>E9*30</f>
        <v>30</v>
      </c>
    </row>
    <row r="10" spans="1:9" ht="15.75" customHeight="1" x14ac:dyDescent="0.25">
      <c r="B10" s="106"/>
      <c r="C10" s="107"/>
      <c r="D10" s="107"/>
      <c r="E10" s="108"/>
      <c r="F10" s="9"/>
    </row>
    <row r="11" spans="1:9" ht="15" x14ac:dyDescent="0.25">
      <c r="A11" s="40"/>
      <c r="B11" s="106" t="s">
        <v>92</v>
      </c>
      <c r="C11" s="106"/>
      <c r="D11" s="106"/>
      <c r="E11" s="108"/>
      <c r="F11" s="9"/>
      <c r="I11" s="40"/>
    </row>
    <row r="12" spans="1:9" ht="15" x14ac:dyDescent="0.25">
      <c r="A12" s="40"/>
      <c r="B12" s="106" t="s">
        <v>94</v>
      </c>
      <c r="C12" s="106"/>
      <c r="D12" s="106"/>
      <c r="E12" s="108"/>
      <c r="F12" s="9"/>
      <c r="I12" s="40"/>
    </row>
    <row r="13" spans="1:9" ht="15.75" customHeight="1" x14ac:dyDescent="0.25">
      <c r="B13" s="106"/>
      <c r="C13" s="107"/>
      <c r="D13" s="107"/>
      <c r="E13" s="108"/>
      <c r="F13" s="9"/>
    </row>
    <row r="14" spans="1:9" x14ac:dyDescent="0.2">
      <c r="A14" s="15"/>
      <c r="B14" s="210" t="s">
        <v>64</v>
      </c>
      <c r="C14" s="210"/>
      <c r="D14" s="210"/>
      <c r="E14" s="210"/>
      <c r="F14" s="210"/>
      <c r="G14" s="210"/>
      <c r="H14" s="210"/>
      <c r="I14" s="16"/>
    </row>
    <row r="15" spans="1:9" x14ac:dyDescent="0.2">
      <c r="A15" s="15"/>
      <c r="B15" s="17" t="s">
        <v>0</v>
      </c>
      <c r="C15" s="3"/>
      <c r="I15" s="16"/>
    </row>
    <row r="16" spans="1:9" x14ac:dyDescent="0.2">
      <c r="A16" s="15"/>
      <c r="B16" s="18" t="s">
        <v>1</v>
      </c>
      <c r="C16" s="18"/>
      <c r="D16" s="19"/>
      <c r="E16" s="19"/>
      <c r="F16" s="19"/>
      <c r="G16" s="19"/>
      <c r="H16" s="84">
        <f>H55+H67+H74</f>
        <v>0</v>
      </c>
      <c r="I16" s="16"/>
    </row>
    <row r="17" spans="1:9" x14ac:dyDescent="0.2">
      <c r="A17" s="15"/>
      <c r="B17" s="20" t="s">
        <v>65</v>
      </c>
      <c r="C17" s="20"/>
      <c r="D17" s="21"/>
      <c r="E17" s="21"/>
      <c r="F17" s="21"/>
      <c r="G17" s="21"/>
      <c r="H17" s="85">
        <f>H114</f>
        <v>0</v>
      </c>
      <c r="I17" s="16"/>
    </row>
    <row r="18" spans="1:9" x14ac:dyDescent="0.2">
      <c r="A18" s="15"/>
      <c r="B18" s="22" t="s">
        <v>66</v>
      </c>
      <c r="C18" s="22"/>
      <c r="D18" s="23"/>
      <c r="E18" s="23"/>
      <c r="F18" s="23"/>
      <c r="G18" s="23"/>
      <c r="H18" s="86">
        <f>H147</f>
        <v>0</v>
      </c>
      <c r="I18" s="16"/>
    </row>
    <row r="19" spans="1:9" x14ac:dyDescent="0.2">
      <c r="A19" s="15"/>
      <c r="B19" s="24" t="s">
        <v>2</v>
      </c>
      <c r="C19" s="24"/>
      <c r="D19" s="25"/>
      <c r="E19" s="25"/>
      <c r="F19" s="25"/>
      <c r="G19" s="25"/>
      <c r="H19" s="26"/>
      <c r="I19" s="16"/>
    </row>
    <row r="20" spans="1:9" x14ac:dyDescent="0.2">
      <c r="A20" s="15"/>
      <c r="B20" s="27" t="s">
        <v>3</v>
      </c>
      <c r="C20" s="24"/>
      <c r="D20" s="25"/>
      <c r="E20" s="25"/>
      <c r="F20" s="25"/>
      <c r="G20" s="25"/>
      <c r="H20" s="26"/>
      <c r="I20" s="16"/>
    </row>
    <row r="21" spans="1:9" x14ac:dyDescent="0.2">
      <c r="A21" s="15"/>
      <c r="B21" s="27" t="s">
        <v>16</v>
      </c>
      <c r="C21" s="24"/>
      <c r="D21" s="25"/>
      <c r="E21" s="25"/>
      <c r="F21" s="25"/>
      <c r="G21" s="25"/>
      <c r="H21" s="26"/>
      <c r="I21" s="16"/>
    </row>
    <row r="22" spans="1:9" ht="13.5" thickBot="1" x14ac:dyDescent="0.25">
      <c r="A22" s="15"/>
      <c r="B22" s="28" t="s">
        <v>4</v>
      </c>
      <c r="C22" s="28"/>
      <c r="D22" s="29"/>
      <c r="E22" s="29"/>
      <c r="F22" s="29"/>
      <c r="G22" s="29"/>
      <c r="H22" s="30"/>
      <c r="I22" s="16"/>
    </row>
    <row r="23" spans="1:9" ht="13.5" thickTop="1" x14ac:dyDescent="0.2">
      <c r="A23" s="15"/>
      <c r="B23" s="31" t="s">
        <v>0</v>
      </c>
      <c r="C23" s="31"/>
      <c r="D23" s="32"/>
      <c r="E23" s="32"/>
      <c r="F23" s="32"/>
      <c r="G23" s="32"/>
      <c r="H23" s="80">
        <f>SUM(H16:H22)</f>
        <v>0</v>
      </c>
      <c r="I23" s="16"/>
    </row>
    <row r="24" spans="1:9" x14ac:dyDescent="0.2">
      <c r="A24" s="15"/>
      <c r="B24" s="3"/>
      <c r="C24" s="3"/>
      <c r="H24" s="81"/>
      <c r="I24" s="16"/>
    </row>
    <row r="25" spans="1:9" x14ac:dyDescent="0.2">
      <c r="A25" s="15"/>
      <c r="B25" s="33" t="s">
        <v>5</v>
      </c>
      <c r="C25" s="34"/>
      <c r="D25" s="35"/>
      <c r="E25" s="35"/>
      <c r="F25" s="35"/>
      <c r="G25" s="35"/>
      <c r="H25" s="82"/>
      <c r="I25" s="16"/>
    </row>
    <row r="26" spans="1:9" x14ac:dyDescent="0.2">
      <c r="A26" s="15"/>
      <c r="B26" s="36" t="s">
        <v>108</v>
      </c>
      <c r="C26" s="36"/>
      <c r="D26" s="37"/>
      <c r="E26" s="37"/>
      <c r="F26" s="37"/>
      <c r="G26" s="37"/>
      <c r="H26" s="101">
        <v>66</v>
      </c>
      <c r="I26" s="16"/>
    </row>
    <row r="27" spans="1:9" x14ac:dyDescent="0.2">
      <c r="A27" s="15"/>
      <c r="B27" s="31" t="s">
        <v>85</v>
      </c>
      <c r="C27" s="31"/>
      <c r="D27" s="32"/>
      <c r="E27" s="32"/>
      <c r="F27" s="32"/>
      <c r="G27" s="32"/>
      <c r="H27" s="125">
        <f>(H55+H67)*H26%</f>
        <v>0</v>
      </c>
      <c r="I27" s="16"/>
    </row>
    <row r="28" spans="1:9" x14ac:dyDescent="0.2">
      <c r="A28" s="15"/>
      <c r="B28" s="31" t="s">
        <v>86</v>
      </c>
      <c r="C28" s="31"/>
      <c r="D28" s="32"/>
      <c r="E28" s="32"/>
      <c r="F28" s="32"/>
      <c r="G28" s="32"/>
      <c r="H28" s="126">
        <f>(H74)*H26%</f>
        <v>0</v>
      </c>
      <c r="I28" s="16"/>
    </row>
    <row r="29" spans="1:9" x14ac:dyDescent="0.2">
      <c r="A29" s="15"/>
      <c r="B29" s="31"/>
      <c r="C29" s="31"/>
      <c r="D29" s="32"/>
      <c r="E29" s="32"/>
      <c r="F29" s="32"/>
      <c r="G29" s="32"/>
      <c r="H29" s="80"/>
      <c r="I29" s="16"/>
    </row>
    <row r="30" spans="1:9" x14ac:dyDescent="0.2">
      <c r="A30" s="15"/>
      <c r="B30" s="31" t="s">
        <v>114</v>
      </c>
      <c r="C30" s="31"/>
      <c r="D30" s="32"/>
      <c r="E30" s="32"/>
      <c r="F30" s="32"/>
      <c r="G30" s="32"/>
      <c r="H30" s="155"/>
      <c r="I30" s="16"/>
    </row>
    <row r="31" spans="1:9" ht="13.5" thickBot="1" x14ac:dyDescent="0.25">
      <c r="A31" s="15"/>
      <c r="B31" s="90"/>
      <c r="C31" s="90"/>
      <c r="D31" s="91"/>
      <c r="E31" s="91"/>
      <c r="F31" s="91"/>
      <c r="G31" s="91"/>
      <c r="H31" s="92"/>
      <c r="I31" s="16"/>
    </row>
    <row r="32" spans="1:9" ht="13.5" thickTop="1" x14ac:dyDescent="0.2">
      <c r="A32" s="15"/>
      <c r="B32" s="31" t="s">
        <v>6</v>
      </c>
      <c r="C32" s="31"/>
      <c r="D32" s="32"/>
      <c r="E32" s="32"/>
      <c r="F32" s="32"/>
      <c r="G32" s="32"/>
      <c r="H32" s="80">
        <f>H23+H27+H28+H30</f>
        <v>0</v>
      </c>
      <c r="I32" s="16"/>
    </row>
    <row r="33" spans="1:9" x14ac:dyDescent="0.2">
      <c r="A33" s="15"/>
      <c r="B33" s="88"/>
      <c r="C33" s="88"/>
      <c r="D33" s="58"/>
      <c r="E33" s="58"/>
      <c r="F33" s="58"/>
      <c r="G33" s="58"/>
      <c r="H33" s="89"/>
      <c r="I33" s="16"/>
    </row>
    <row r="34" spans="1:9" x14ac:dyDescent="0.2">
      <c r="A34" s="15"/>
      <c r="B34" s="88" t="s">
        <v>17</v>
      </c>
      <c r="C34" s="71"/>
      <c r="D34" s="143" t="s">
        <v>107</v>
      </c>
      <c r="E34" s="58"/>
      <c r="F34" s="58"/>
      <c r="G34" s="58"/>
      <c r="H34" s="89">
        <f>H32*(C34/100)</f>
        <v>0</v>
      </c>
      <c r="I34" s="16"/>
    </row>
    <row r="35" spans="1:9" ht="13.5" thickBot="1" x14ac:dyDescent="0.25">
      <c r="A35" s="15"/>
      <c r="B35" s="90"/>
      <c r="C35" s="90"/>
      <c r="D35" s="91"/>
      <c r="E35" s="91"/>
      <c r="F35" s="91"/>
      <c r="G35" s="91"/>
      <c r="H35" s="92"/>
      <c r="I35" s="16"/>
    </row>
    <row r="36" spans="1:9" ht="13.5" thickTop="1" x14ac:dyDescent="0.2">
      <c r="A36" s="15"/>
      <c r="B36" s="31" t="s">
        <v>7</v>
      </c>
      <c r="C36" s="88"/>
      <c r="D36" s="58"/>
      <c r="E36" s="58"/>
      <c r="F36" s="58"/>
      <c r="G36" s="58"/>
      <c r="H36" s="89">
        <f>H32+H34</f>
        <v>0</v>
      </c>
      <c r="I36" s="16"/>
    </row>
    <row r="37" spans="1:9" x14ac:dyDescent="0.2">
      <c r="A37" s="15"/>
      <c r="B37" s="3"/>
      <c r="C37" s="3"/>
      <c r="H37" s="83"/>
      <c r="I37" s="16"/>
    </row>
    <row r="38" spans="1:9" x14ac:dyDescent="0.2">
      <c r="A38" s="15"/>
      <c r="B38" s="3" t="s">
        <v>18</v>
      </c>
      <c r="C38" s="3"/>
      <c r="H38" s="83">
        <f>H36*0.19</f>
        <v>0</v>
      </c>
      <c r="I38" s="16"/>
    </row>
    <row r="39" spans="1:9" x14ac:dyDescent="0.2">
      <c r="A39" s="15"/>
      <c r="B39" s="3"/>
      <c r="H39" s="83"/>
      <c r="I39" s="16"/>
    </row>
    <row r="40" spans="1:9" x14ac:dyDescent="0.2">
      <c r="A40" s="15"/>
      <c r="B40" s="38" t="s">
        <v>8</v>
      </c>
      <c r="C40" s="39"/>
      <c r="D40" s="39"/>
      <c r="E40" s="39"/>
      <c r="F40" s="39"/>
      <c r="G40" s="39"/>
      <c r="H40" s="133">
        <f>H36+H38</f>
        <v>0</v>
      </c>
      <c r="I40" s="16"/>
    </row>
    <row r="41" spans="1:9" x14ac:dyDescent="0.2">
      <c r="A41" s="15"/>
      <c r="B41" s="131" t="s">
        <v>95</v>
      </c>
      <c r="C41" s="132"/>
      <c r="D41" s="132"/>
      <c r="E41" s="132"/>
      <c r="F41" s="132"/>
      <c r="G41" s="132"/>
      <c r="H41" s="134"/>
      <c r="I41" s="16"/>
    </row>
    <row r="42" spans="1:9" x14ac:dyDescent="0.2">
      <c r="A42" s="15"/>
      <c r="B42" s="15"/>
      <c r="C42" s="15"/>
      <c r="D42" s="15"/>
      <c r="E42" s="15"/>
      <c r="F42" s="15"/>
      <c r="G42" s="15"/>
      <c r="H42" s="15"/>
      <c r="I42" s="15"/>
    </row>
    <row r="43" spans="1:9" s="40" customFormat="1" x14ac:dyDescent="0.2">
      <c r="E43" s="41"/>
      <c r="F43" s="27"/>
    </row>
    <row r="44" spans="1:9" x14ac:dyDescent="0.2">
      <c r="A44" s="42"/>
      <c r="B44" s="211" t="s">
        <v>55</v>
      </c>
      <c r="C44" s="211"/>
      <c r="D44" s="211"/>
      <c r="E44" s="211"/>
      <c r="F44" s="211"/>
      <c r="G44" s="211"/>
      <c r="H44" s="211"/>
      <c r="I44" s="42"/>
    </row>
    <row r="45" spans="1:9" ht="13.5" customHeight="1" x14ac:dyDescent="0.2">
      <c r="A45" s="43"/>
      <c r="E45" s="176" t="s">
        <v>57</v>
      </c>
      <c r="F45" s="177"/>
      <c r="G45" s="178"/>
      <c r="H45" s="44"/>
      <c r="I45" s="43"/>
    </row>
    <row r="46" spans="1:9" ht="12.75" customHeight="1" x14ac:dyDescent="0.2">
      <c r="A46" s="43"/>
      <c r="E46" s="212" t="s">
        <v>72</v>
      </c>
      <c r="F46" s="181" t="s">
        <v>49</v>
      </c>
      <c r="G46" s="182"/>
      <c r="H46" s="44"/>
      <c r="I46" s="43"/>
    </row>
    <row r="47" spans="1:9" s="47" customFormat="1" ht="51" x14ac:dyDescent="0.2">
      <c r="A47" s="45"/>
      <c r="B47" s="87" t="s">
        <v>110</v>
      </c>
      <c r="C47" s="146" t="s">
        <v>113</v>
      </c>
      <c r="D47" s="46" t="s">
        <v>12</v>
      </c>
      <c r="E47" s="212"/>
      <c r="F47" s="46" t="s">
        <v>56</v>
      </c>
      <c r="G47" s="146" t="s">
        <v>73</v>
      </c>
      <c r="H47" s="146" t="s">
        <v>123</v>
      </c>
      <c r="I47" s="45"/>
    </row>
    <row r="48" spans="1:9" x14ac:dyDescent="0.2">
      <c r="A48" s="43"/>
      <c r="B48" s="148" t="s">
        <v>127</v>
      </c>
      <c r="C48" s="48"/>
      <c r="D48" s="100">
        <f>IF(ISNA(VLOOKUP($C48,Personalkosten!$A$5:$B$18,2,0)),0,VLOOKUP($C48,Personalkosten!$A$5:$B$18,2,0))</f>
        <v>0</v>
      </c>
      <c r="E48" s="99"/>
      <c r="F48" s="70"/>
      <c r="G48" s="50"/>
      <c r="H48" s="127">
        <f>IF(E48&gt;0,D48*E48,(((17.5*8)*F48)*G48%)*D48)</f>
        <v>0</v>
      </c>
      <c r="I48" s="43"/>
    </row>
    <row r="49" spans="1:9" ht="13.5" customHeight="1" x14ac:dyDescent="0.2">
      <c r="A49" s="43"/>
      <c r="B49" s="148" t="s">
        <v>127</v>
      </c>
      <c r="C49" s="50"/>
      <c r="D49" s="100">
        <f>IF(ISNA(VLOOKUP($C49,Personalkosten!$A$5:$B$18,2,0)),0,VLOOKUP($C49,Personalkosten!$A$5:$B$18,2,0))</f>
        <v>0</v>
      </c>
      <c r="E49" s="99"/>
      <c r="F49" s="70"/>
      <c r="G49" s="50"/>
      <c r="H49" s="127">
        <f t="shared" ref="H49:H54" si="0">IF(E49&gt;0,D49*E49,(((17.5*8)*F49)*G49%)*D49)</f>
        <v>0</v>
      </c>
      <c r="I49" s="43"/>
    </row>
    <row r="50" spans="1:9" x14ac:dyDescent="0.2">
      <c r="A50" s="43"/>
      <c r="B50" s="148" t="s">
        <v>127</v>
      </c>
      <c r="C50" s="50"/>
      <c r="D50" s="100">
        <f>IF(ISNA(VLOOKUP($C50,Personalkosten!$A$5:$B$18,2,0)),0,VLOOKUP($C50,Personalkosten!$A$5:$B$18,2,0))</f>
        <v>0</v>
      </c>
      <c r="E50" s="99"/>
      <c r="F50" s="105"/>
      <c r="G50" s="50"/>
      <c r="H50" s="127">
        <f t="shared" si="0"/>
        <v>0</v>
      </c>
      <c r="I50" s="43"/>
    </row>
    <row r="51" spans="1:9" x14ac:dyDescent="0.2">
      <c r="A51" s="43"/>
      <c r="B51" s="148" t="s">
        <v>127</v>
      </c>
      <c r="C51" s="144"/>
      <c r="D51" s="100">
        <f>IF(ISNA(VLOOKUP($C51,Personalkosten!$A$5:$B$18,2,0)),0,VLOOKUP($C51,Personalkosten!$A$5:$B$18,2,0))</f>
        <v>0</v>
      </c>
      <c r="E51" s="99"/>
      <c r="F51" s="105"/>
      <c r="G51" s="50"/>
      <c r="H51" s="127">
        <f t="shared" si="0"/>
        <v>0</v>
      </c>
      <c r="I51" s="43"/>
    </row>
    <row r="52" spans="1:9" x14ac:dyDescent="0.2">
      <c r="A52" s="43"/>
      <c r="B52" s="148" t="s">
        <v>127</v>
      </c>
      <c r="C52" s="144"/>
      <c r="D52" s="100">
        <f>IF(ISNA(VLOOKUP($C52,Personalkosten!$A$5:$B$18,2,0)),0,VLOOKUP($C52,Personalkosten!$A$5:$B$18,2,0))</f>
        <v>0</v>
      </c>
      <c r="E52" s="99"/>
      <c r="F52" s="105"/>
      <c r="G52" s="50"/>
      <c r="H52" s="127">
        <f t="shared" si="0"/>
        <v>0</v>
      </c>
      <c r="I52" s="43"/>
    </row>
    <row r="53" spans="1:9" x14ac:dyDescent="0.2">
      <c r="A53" s="43"/>
      <c r="B53" s="148" t="s">
        <v>127</v>
      </c>
      <c r="C53" s="144"/>
      <c r="D53" s="100">
        <f>IF(ISNA(VLOOKUP($C53,Personalkosten!$A$5:$B$18,2,0)),0,VLOOKUP($C53,Personalkosten!$A$5:$B$18,2,0))</f>
        <v>0</v>
      </c>
      <c r="E53" s="99"/>
      <c r="F53" s="105"/>
      <c r="G53" s="50"/>
      <c r="H53" s="127">
        <f t="shared" si="0"/>
        <v>0</v>
      </c>
      <c r="I53" s="43"/>
    </row>
    <row r="54" spans="1:9" x14ac:dyDescent="0.2">
      <c r="A54" s="43"/>
      <c r="B54" s="148" t="s">
        <v>127</v>
      </c>
      <c r="C54" s="50"/>
      <c r="D54" s="100">
        <f>IF(ISNA(VLOOKUP($C54,Personalkosten!$A$5:$B$18,2,0)),0,VLOOKUP($C54,Personalkosten!$A$5:$B$18,2,0))</f>
        <v>0</v>
      </c>
      <c r="E54" s="99"/>
      <c r="F54" s="105"/>
      <c r="G54" s="50"/>
      <c r="H54" s="127">
        <f t="shared" si="0"/>
        <v>0</v>
      </c>
      <c r="I54" s="43"/>
    </row>
    <row r="55" spans="1:9" x14ac:dyDescent="0.2">
      <c r="A55" s="43"/>
      <c r="B55" s="203" t="s">
        <v>60</v>
      </c>
      <c r="C55" s="204"/>
      <c r="D55" s="204"/>
      <c r="E55" s="204"/>
      <c r="F55" s="204"/>
      <c r="G55" s="205"/>
      <c r="H55" s="128">
        <f>SUM(H48:H54)</f>
        <v>0</v>
      </c>
      <c r="I55" s="43"/>
    </row>
    <row r="56" spans="1:9" x14ac:dyDescent="0.2">
      <c r="A56" s="43"/>
      <c r="B56" s="41"/>
      <c r="C56" s="41"/>
      <c r="D56" s="41"/>
      <c r="E56" s="41"/>
      <c r="F56" s="51"/>
      <c r="G56" s="51"/>
      <c r="H56" s="52"/>
      <c r="I56" s="43"/>
    </row>
    <row r="57" spans="1:9" x14ac:dyDescent="0.2">
      <c r="A57" s="43"/>
      <c r="B57" s="41"/>
      <c r="C57" s="41"/>
      <c r="D57" s="41"/>
      <c r="E57" s="176" t="s">
        <v>57</v>
      </c>
      <c r="F57" s="177"/>
      <c r="G57" s="178"/>
      <c r="H57" s="41"/>
      <c r="I57" s="43"/>
    </row>
    <row r="58" spans="1:9" x14ac:dyDescent="0.2">
      <c r="A58" s="43"/>
      <c r="B58" s="41"/>
      <c r="C58" s="41"/>
      <c r="D58" s="41"/>
      <c r="E58" s="179" t="s">
        <v>72</v>
      </c>
      <c r="F58" s="181" t="s">
        <v>49</v>
      </c>
      <c r="G58" s="182"/>
      <c r="H58" s="41"/>
      <c r="I58" s="43"/>
    </row>
    <row r="59" spans="1:9" ht="51" x14ac:dyDescent="0.2">
      <c r="A59" s="43"/>
      <c r="B59" s="87" t="s">
        <v>111</v>
      </c>
      <c r="C59" s="146" t="s">
        <v>113</v>
      </c>
      <c r="D59" s="46" t="s">
        <v>12</v>
      </c>
      <c r="E59" s="180"/>
      <c r="F59" s="46" t="s">
        <v>56</v>
      </c>
      <c r="G59" s="46" t="s">
        <v>73</v>
      </c>
      <c r="H59" s="146" t="s">
        <v>123</v>
      </c>
      <c r="I59" s="43"/>
    </row>
    <row r="60" spans="1:9" x14ac:dyDescent="0.2">
      <c r="A60" s="43"/>
      <c r="B60" s="148" t="s">
        <v>127</v>
      </c>
      <c r="C60" s="50"/>
      <c r="D60" s="100">
        <f>IF(ISNA(VLOOKUP($C60,Personalkosten!$A$5:$B$18,2,0)),0,VLOOKUP($C60,Personalkosten!$A$5:$B$18,2,0))</f>
        <v>0</v>
      </c>
      <c r="E60" s="99"/>
      <c r="F60" s="70"/>
      <c r="G60" s="50"/>
      <c r="H60" s="127">
        <f>IF(E60&gt;0,D60*E60,((((17.5*8)*F60)*G60%)*D60))</f>
        <v>0</v>
      </c>
      <c r="I60" s="43"/>
    </row>
    <row r="61" spans="1:9" x14ac:dyDescent="0.2">
      <c r="A61" s="43"/>
      <c r="B61" s="148" t="s">
        <v>127</v>
      </c>
      <c r="C61" s="50"/>
      <c r="D61" s="100">
        <f>IF(ISNA(VLOOKUP($C61,Personalkosten!$A$5:$B$18,2,0)),0,VLOOKUP($C61,Personalkosten!$A$5:$B$18,2,0))</f>
        <v>0</v>
      </c>
      <c r="E61" s="99"/>
      <c r="F61" s="70"/>
      <c r="G61" s="50"/>
      <c r="H61" s="127">
        <f t="shared" ref="H61:H66" si="1">IF(E61&gt;0,D61*E61,((((17.5*8)*F61)*G61%)*D61))</f>
        <v>0</v>
      </c>
      <c r="I61" s="43"/>
    </row>
    <row r="62" spans="1:9" x14ac:dyDescent="0.2">
      <c r="A62" s="43"/>
      <c r="B62" s="99"/>
      <c r="C62" s="50"/>
      <c r="D62" s="100">
        <f>IF(ISNA(VLOOKUP($C62,Personalkosten!$A$5:$B$18,2,0)),0,VLOOKUP($C62,Personalkosten!$A$5:$B$18,2,0))</f>
        <v>0</v>
      </c>
      <c r="E62" s="99"/>
      <c r="F62" s="105"/>
      <c r="G62" s="50"/>
      <c r="H62" s="127">
        <f t="shared" si="1"/>
        <v>0</v>
      </c>
      <c r="I62" s="43"/>
    </row>
    <row r="63" spans="1:9" x14ac:dyDescent="0.2">
      <c r="A63" s="43"/>
      <c r="B63" s="99"/>
      <c r="C63" s="50"/>
      <c r="D63" s="100">
        <f>IF(ISNA(VLOOKUP($C63,Personalkosten!$A$5:$B$18,2,0)),0,VLOOKUP($C63,Personalkosten!$A$5:$B$18,2,0))</f>
        <v>0</v>
      </c>
      <c r="E63" s="99"/>
      <c r="F63" s="105"/>
      <c r="G63" s="50"/>
      <c r="H63" s="127">
        <f t="shared" si="1"/>
        <v>0</v>
      </c>
      <c r="I63" s="43"/>
    </row>
    <row r="64" spans="1:9" x14ac:dyDescent="0.2">
      <c r="A64" s="43"/>
      <c r="B64" s="99"/>
      <c r="C64" s="50"/>
      <c r="D64" s="100">
        <f>IF(ISNA(VLOOKUP($C64,Personalkosten!$A$5:$B$18,2,0)),0,VLOOKUP($C64,Personalkosten!$A$5:$B$18,2,0))</f>
        <v>0</v>
      </c>
      <c r="E64" s="99"/>
      <c r="F64" s="105"/>
      <c r="G64" s="50"/>
      <c r="H64" s="127">
        <f t="shared" si="1"/>
        <v>0</v>
      </c>
      <c r="I64" s="43"/>
    </row>
    <row r="65" spans="1:13" x14ac:dyDescent="0.2">
      <c r="A65" s="43"/>
      <c r="B65" s="99"/>
      <c r="C65" s="50"/>
      <c r="D65" s="100">
        <f>IF(ISNA(VLOOKUP($C65,Personalkosten!$A$5:$B$18,2,0)),0,VLOOKUP($C65,Personalkosten!$A$5:$B$18,2,0))</f>
        <v>0</v>
      </c>
      <c r="E65" s="99"/>
      <c r="F65" s="105"/>
      <c r="G65" s="50"/>
      <c r="H65" s="127">
        <f t="shared" si="1"/>
        <v>0</v>
      </c>
      <c r="I65" s="43"/>
    </row>
    <row r="66" spans="1:13" x14ac:dyDescent="0.2">
      <c r="A66" s="43"/>
      <c r="B66" s="99"/>
      <c r="C66" s="50"/>
      <c r="D66" s="100">
        <f>IF(ISNA(VLOOKUP($C66,Personalkosten!$A$5:$B$18,2,0)),0,VLOOKUP($C66,Personalkosten!$A$5:$B$18,2,0))</f>
        <v>0</v>
      </c>
      <c r="E66" s="99"/>
      <c r="F66" s="105"/>
      <c r="G66" s="50"/>
      <c r="H66" s="127">
        <f t="shared" si="1"/>
        <v>0</v>
      </c>
      <c r="I66" s="43"/>
    </row>
    <row r="67" spans="1:13" x14ac:dyDescent="0.2">
      <c r="A67" s="43"/>
      <c r="B67" s="203" t="s">
        <v>61</v>
      </c>
      <c r="C67" s="204"/>
      <c r="D67" s="204"/>
      <c r="E67" s="204"/>
      <c r="F67" s="204"/>
      <c r="G67" s="205"/>
      <c r="H67" s="128">
        <f>SUM(H60:H66)</f>
        <v>0</v>
      </c>
      <c r="I67" s="43"/>
    </row>
    <row r="68" spans="1:13" x14ac:dyDescent="0.2">
      <c r="A68" s="43"/>
      <c r="B68" s="220"/>
      <c r="C68" s="220"/>
      <c r="D68" s="220"/>
      <c r="E68" s="220"/>
      <c r="F68" s="220"/>
      <c r="G68" s="220"/>
      <c r="H68" s="220"/>
      <c r="I68" s="43"/>
    </row>
    <row r="69" spans="1:13" x14ac:dyDescent="0.2">
      <c r="A69" s="43"/>
      <c r="B69" s="53" t="s">
        <v>109</v>
      </c>
      <c r="C69" s="41"/>
      <c r="D69" s="41"/>
      <c r="E69" s="176" t="s">
        <v>57</v>
      </c>
      <c r="F69" s="177"/>
      <c r="G69" s="178"/>
      <c r="H69" s="52"/>
      <c r="I69" s="43"/>
    </row>
    <row r="70" spans="1:13" ht="12.75" customHeight="1" x14ac:dyDescent="0.2">
      <c r="A70" s="43"/>
      <c r="B70" s="41"/>
      <c r="C70" s="41"/>
      <c r="D70" s="41"/>
      <c r="E70" s="212" t="s">
        <v>72</v>
      </c>
      <c r="F70" s="181" t="s">
        <v>49</v>
      </c>
      <c r="G70" s="182"/>
      <c r="H70" s="52"/>
      <c r="I70" s="43"/>
    </row>
    <row r="71" spans="1:13" s="47" customFormat="1" ht="25.5" customHeight="1" x14ac:dyDescent="0.2">
      <c r="A71" s="43"/>
      <c r="B71" s="124" t="s">
        <v>58</v>
      </c>
      <c r="C71" s="146" t="s">
        <v>112</v>
      </c>
      <c r="D71" s="46" t="s">
        <v>12</v>
      </c>
      <c r="E71" s="212"/>
      <c r="F71" s="46" t="s">
        <v>56</v>
      </c>
      <c r="G71" s="46" t="s">
        <v>73</v>
      </c>
      <c r="H71" s="146" t="s">
        <v>123</v>
      </c>
      <c r="I71" s="43"/>
    </row>
    <row r="72" spans="1:13" x14ac:dyDescent="0.2">
      <c r="A72" s="43"/>
      <c r="B72" s="149" t="s">
        <v>127</v>
      </c>
      <c r="C72" s="144"/>
      <c r="D72" s="100">
        <f>IF(ISNA(VLOOKUP($C72,Personalkosten!$A$5:$B$18,2,0)),0,VLOOKUP($C72,Personalkosten!$A$5:$B$18,2,0))</f>
        <v>0</v>
      </c>
      <c r="E72" s="70"/>
      <c r="F72" s="70"/>
      <c r="G72" s="70"/>
      <c r="H72" s="123">
        <f>IF(C72&gt;0,IF(E72&gt;0,D72*E72,(((17.5*8)*F72)*G72%)*D72),0)</f>
        <v>0</v>
      </c>
      <c r="I72" s="43"/>
    </row>
    <row r="73" spans="1:13" x14ac:dyDescent="0.2">
      <c r="A73" s="43"/>
      <c r="B73" s="149"/>
      <c r="C73" s="50"/>
      <c r="D73" s="100">
        <f>IF(ISNA(VLOOKUP($C73,Personalkosten!$A$5:$B$18,2,0)),0,VLOOKUP($C73,Personalkosten!$A$5:$B$18,2,0))</f>
        <v>0</v>
      </c>
      <c r="E73" s="70"/>
      <c r="F73" s="70"/>
      <c r="G73" s="70"/>
      <c r="H73" s="123">
        <f>IF(C73&gt;0,IF(E73&gt;0,D73*E73,(((17.5*8)*F73)*G73%)*D73),0)</f>
        <v>0</v>
      </c>
      <c r="I73" s="43"/>
    </row>
    <row r="74" spans="1:13" x14ac:dyDescent="0.2">
      <c r="A74" s="43"/>
      <c r="B74" s="203" t="s">
        <v>25</v>
      </c>
      <c r="C74" s="204"/>
      <c r="D74" s="204"/>
      <c r="E74" s="204"/>
      <c r="F74" s="204"/>
      <c r="G74" s="205"/>
      <c r="H74" s="129">
        <f>SUM(H72:H73)</f>
        <v>0</v>
      </c>
      <c r="I74" s="43"/>
    </row>
    <row r="75" spans="1:13" x14ac:dyDescent="0.2">
      <c r="A75" s="43"/>
      <c r="B75" s="103"/>
      <c r="C75" s="103"/>
      <c r="D75" s="103"/>
      <c r="E75" s="145"/>
      <c r="F75" s="145"/>
      <c r="G75" s="145"/>
      <c r="H75" s="104"/>
      <c r="I75" s="43"/>
    </row>
    <row r="76" spans="1:13" ht="27.75" customHeight="1" x14ac:dyDescent="0.2">
      <c r="A76" s="43"/>
      <c r="B76" s="184" t="s">
        <v>135</v>
      </c>
      <c r="C76" s="185"/>
      <c r="D76" s="185"/>
      <c r="E76" s="185"/>
      <c r="F76" s="185"/>
      <c r="G76" s="185"/>
      <c r="H76" s="186"/>
      <c r="I76" s="43"/>
    </row>
    <row r="77" spans="1:13" s="47" customFormat="1" ht="26.25" customHeight="1" x14ac:dyDescent="0.2">
      <c r="A77" s="43"/>
      <c r="B77" s="183" t="s">
        <v>87</v>
      </c>
      <c r="C77" s="183"/>
      <c r="D77" s="183"/>
      <c r="E77" s="183"/>
      <c r="F77" s="183"/>
      <c r="G77" s="183"/>
      <c r="H77" s="183"/>
      <c r="I77" s="43"/>
    </row>
    <row r="78" spans="1:13" x14ac:dyDescent="0.2">
      <c r="A78" s="43"/>
      <c r="B78" s="43"/>
      <c r="C78" s="43"/>
      <c r="D78" s="43"/>
      <c r="E78" s="43"/>
      <c r="F78" s="43"/>
      <c r="G78" s="43"/>
      <c r="H78" s="43"/>
      <c r="I78" s="43"/>
    </row>
    <row r="79" spans="1:13" x14ac:dyDescent="0.2">
      <c r="A79" s="43"/>
      <c r="B79" s="43"/>
      <c r="C79" s="43"/>
      <c r="D79" s="43"/>
      <c r="E79" s="43"/>
      <c r="F79" s="43"/>
      <c r="G79" s="43"/>
      <c r="H79" s="43"/>
      <c r="I79" s="43"/>
    </row>
    <row r="80" spans="1:13" ht="14.25" x14ac:dyDescent="0.2">
      <c r="H80" s="75" t="s">
        <v>98</v>
      </c>
      <c r="L80" s="73"/>
      <c r="M80" s="130"/>
    </row>
    <row r="81" spans="1:13" ht="15.75" customHeight="1" x14ac:dyDescent="0.2">
      <c r="L81" s="73"/>
      <c r="M81" s="130"/>
    </row>
    <row r="82" spans="1:13" ht="26.25" x14ac:dyDescent="0.4">
      <c r="B82" s="5" t="s">
        <v>54</v>
      </c>
      <c r="E82" s="8"/>
      <c r="F82" s="9"/>
      <c r="L82" s="73"/>
      <c r="M82" s="130"/>
    </row>
    <row r="83" spans="1:13" x14ac:dyDescent="0.2">
      <c r="E83" s="8"/>
      <c r="F83" s="9"/>
    </row>
    <row r="84" spans="1:13" ht="15.75" customHeight="1" x14ac:dyDescent="0.2">
      <c r="E84" s="8"/>
      <c r="F84" s="9"/>
    </row>
    <row r="85" spans="1:13" ht="15.75" customHeight="1" x14ac:dyDescent="0.2">
      <c r="B85" s="10" t="s">
        <v>19</v>
      </c>
      <c r="C85" s="193">
        <f>C4</f>
        <v>0</v>
      </c>
      <c r="D85" s="194"/>
      <c r="E85" s="195"/>
      <c r="F85" s="9"/>
    </row>
    <row r="86" spans="1:13" ht="15.75" customHeight="1" x14ac:dyDescent="0.2">
      <c r="B86" s="10" t="s">
        <v>22</v>
      </c>
      <c r="C86" s="193">
        <f>C5</f>
        <v>0</v>
      </c>
      <c r="D86" s="194"/>
      <c r="E86" s="195"/>
      <c r="F86" s="9"/>
    </row>
    <row r="87" spans="1:13" ht="15.75" customHeight="1" x14ac:dyDescent="0.25">
      <c r="B87" s="10" t="s">
        <v>24</v>
      </c>
      <c r="C87" s="217" t="str">
        <f>C6</f>
        <v>112 Maschinenbau</v>
      </c>
      <c r="D87" s="218"/>
      <c r="E87" s="219"/>
      <c r="F87" s="9"/>
      <c r="G87" s="76" t="s">
        <v>68</v>
      </c>
    </row>
    <row r="88" spans="1:13" ht="15.75" customHeight="1" x14ac:dyDescent="0.25">
      <c r="B88" s="10" t="s">
        <v>20</v>
      </c>
      <c r="C88" s="193">
        <f>C7</f>
        <v>0</v>
      </c>
      <c r="D88" s="194"/>
      <c r="E88" s="195"/>
      <c r="F88" s="9"/>
      <c r="G88" s="76" t="s">
        <v>67</v>
      </c>
    </row>
    <row r="89" spans="1:13" ht="15.75" customHeight="1" x14ac:dyDescent="0.2">
      <c r="B89" s="11"/>
      <c r="C89" s="12" t="s">
        <v>9</v>
      </c>
      <c r="D89" s="12" t="s">
        <v>10</v>
      </c>
      <c r="E89" s="12" t="s">
        <v>11</v>
      </c>
      <c r="F89" s="9"/>
    </row>
    <row r="90" spans="1:13" ht="15.75" customHeight="1" x14ac:dyDescent="0.2">
      <c r="B90" s="13" t="s">
        <v>52</v>
      </c>
      <c r="C90" s="14">
        <f>C9</f>
        <v>0</v>
      </c>
      <c r="D90" s="14">
        <f>D9</f>
        <v>0</v>
      </c>
      <c r="E90" s="71">
        <f>E9</f>
        <v>1</v>
      </c>
      <c r="F90" s="9"/>
    </row>
    <row r="91" spans="1:13" ht="15.75" customHeight="1" x14ac:dyDescent="0.2"/>
    <row r="92" spans="1:13" ht="15.75" customHeight="1" x14ac:dyDescent="0.2"/>
    <row r="93" spans="1:13" ht="16.5" customHeight="1" x14ac:dyDescent="0.2">
      <c r="A93" s="54"/>
      <c r="B93" s="221" t="s">
        <v>76</v>
      </c>
      <c r="C93" s="221"/>
      <c r="D93" s="221"/>
      <c r="E93" s="221"/>
      <c r="F93" s="221"/>
      <c r="G93" s="221"/>
      <c r="H93" s="221"/>
      <c r="I93" s="55"/>
    </row>
    <row r="94" spans="1:13" ht="15.75" customHeight="1" x14ac:dyDescent="0.2">
      <c r="A94" s="54"/>
      <c r="C94" s="56"/>
      <c r="D94" s="56"/>
      <c r="E94" s="56"/>
      <c r="F94" s="56"/>
      <c r="I94" s="57"/>
    </row>
    <row r="95" spans="1:13" ht="15.75" customHeight="1" x14ac:dyDescent="0.2">
      <c r="A95" s="54"/>
      <c r="B95" s="60" t="s">
        <v>115</v>
      </c>
      <c r="C95" s="56"/>
      <c r="D95" s="56"/>
      <c r="E95" s="56"/>
      <c r="F95" s="56"/>
      <c r="I95" s="57"/>
    </row>
    <row r="96" spans="1:13" ht="15.75" customHeight="1" x14ac:dyDescent="0.2">
      <c r="A96" s="54"/>
      <c r="B96" s="60" t="s">
        <v>78</v>
      </c>
      <c r="C96" s="56"/>
      <c r="D96" s="56"/>
      <c r="E96" s="56"/>
      <c r="F96" s="56"/>
      <c r="I96" s="57"/>
    </row>
    <row r="97" spans="1:9" ht="15.75" customHeight="1" x14ac:dyDescent="0.2">
      <c r="A97" s="54"/>
      <c r="I97" s="54"/>
    </row>
    <row r="98" spans="1:9" s="61" customFormat="1" ht="15.75" customHeight="1" x14ac:dyDescent="0.2">
      <c r="A98" s="59"/>
      <c r="B98" s="60" t="s">
        <v>116</v>
      </c>
      <c r="C98" s="60"/>
      <c r="D98" s="60"/>
      <c r="E98" s="60"/>
      <c r="F98" s="60"/>
      <c r="G98" s="60"/>
      <c r="H98" s="60"/>
      <c r="I98" s="59"/>
    </row>
    <row r="99" spans="1:9" s="61" customFormat="1" ht="15.75" customHeight="1" x14ac:dyDescent="0.2">
      <c r="A99" s="59"/>
      <c r="B99" s="110" t="s">
        <v>88</v>
      </c>
      <c r="C99" s="111"/>
      <c r="D99" s="111"/>
      <c r="E99" s="111"/>
      <c r="F99" s="111"/>
      <c r="G99" s="111"/>
      <c r="H99" s="112"/>
      <c r="I99" s="59"/>
    </row>
    <row r="100" spans="1:9" s="61" customFormat="1" ht="15.75" customHeight="1" x14ac:dyDescent="0.2">
      <c r="A100" s="59"/>
      <c r="B100" s="113" t="s">
        <v>74</v>
      </c>
      <c r="C100" s="114"/>
      <c r="D100" s="114"/>
      <c r="E100" s="114"/>
      <c r="F100" s="114"/>
      <c r="G100" s="114"/>
      <c r="H100" s="115"/>
      <c r="I100" s="59"/>
    </row>
    <row r="101" spans="1:9" s="61" customFormat="1" ht="15.75" customHeight="1" x14ac:dyDescent="0.2">
      <c r="A101" s="59"/>
      <c r="B101" s="110" t="s">
        <v>75</v>
      </c>
      <c r="C101" s="111"/>
      <c r="D101" s="111"/>
      <c r="E101" s="111"/>
      <c r="F101" s="111"/>
      <c r="G101" s="111"/>
      <c r="H101" s="112"/>
      <c r="I101" s="59"/>
    </row>
    <row r="102" spans="1:9" s="61" customFormat="1" ht="15.75" customHeight="1" x14ac:dyDescent="0.2">
      <c r="A102" s="59"/>
      <c r="B102" s="116" t="s">
        <v>70</v>
      </c>
      <c r="C102" s="117"/>
      <c r="D102" s="117"/>
      <c r="E102" s="117"/>
      <c r="F102" s="117"/>
      <c r="G102" s="117"/>
      <c r="H102" s="118"/>
      <c r="I102" s="59"/>
    </row>
    <row r="103" spans="1:9" s="61" customFormat="1" ht="15.75" customHeight="1" x14ac:dyDescent="0.2">
      <c r="A103" s="59"/>
      <c r="B103" s="116" t="s">
        <v>84</v>
      </c>
      <c r="C103" s="117"/>
      <c r="D103" s="117"/>
      <c r="E103" s="117"/>
      <c r="F103" s="117"/>
      <c r="G103" s="117"/>
      <c r="H103" s="118"/>
      <c r="I103" s="59"/>
    </row>
    <row r="104" spans="1:9" s="61" customFormat="1" ht="15.75" customHeight="1" x14ac:dyDescent="0.2">
      <c r="A104" s="59"/>
      <c r="B104" s="119" t="s">
        <v>77</v>
      </c>
      <c r="C104" s="114"/>
      <c r="D104" s="114"/>
      <c r="E104" s="114"/>
      <c r="F104" s="114"/>
      <c r="G104" s="114"/>
      <c r="H104" s="115"/>
      <c r="I104" s="59"/>
    </row>
    <row r="105" spans="1:9" s="61" customFormat="1" ht="15.75" customHeight="1" x14ac:dyDescent="0.2">
      <c r="A105" s="59"/>
      <c r="B105" s="6"/>
      <c r="C105" s="60"/>
      <c r="D105" s="60"/>
      <c r="E105" s="60"/>
      <c r="F105" s="60"/>
      <c r="G105" s="60"/>
      <c r="H105" s="60"/>
      <c r="I105" s="59"/>
    </row>
    <row r="106" spans="1:9" ht="39" customHeight="1" x14ac:dyDescent="0.2">
      <c r="A106" s="54"/>
      <c r="B106" s="199" t="s">
        <v>117</v>
      </c>
      <c r="C106" s="200"/>
      <c r="D106" s="147" t="s">
        <v>118</v>
      </c>
      <c r="E106" s="62" t="s">
        <v>79</v>
      </c>
      <c r="F106" s="63" t="s">
        <v>80</v>
      </c>
      <c r="G106" s="63" t="s">
        <v>53</v>
      </c>
      <c r="H106" s="63" t="s">
        <v>15</v>
      </c>
      <c r="I106" s="54"/>
    </row>
    <row r="107" spans="1:9" ht="15.75" customHeight="1" x14ac:dyDescent="0.2">
      <c r="A107" s="54"/>
      <c r="B107" s="120" t="s">
        <v>81</v>
      </c>
      <c r="C107" s="121"/>
      <c r="D107" s="26">
        <v>0</v>
      </c>
      <c r="E107" s="122"/>
      <c r="F107" s="64">
        <v>1</v>
      </c>
      <c r="G107" s="49">
        <v>0</v>
      </c>
      <c r="H107" s="79">
        <f>((D107/F107)*E107)*G107%</f>
        <v>0</v>
      </c>
      <c r="I107" s="54"/>
    </row>
    <row r="108" spans="1:9" ht="15.75" customHeight="1" x14ac:dyDescent="0.2">
      <c r="A108" s="54"/>
      <c r="B108" s="120" t="s">
        <v>82</v>
      </c>
      <c r="C108" s="121"/>
      <c r="D108" s="26">
        <v>0</v>
      </c>
      <c r="E108" s="122"/>
      <c r="F108" s="64">
        <v>1</v>
      </c>
      <c r="G108" s="49">
        <v>0</v>
      </c>
      <c r="H108" s="79">
        <f>((D108/F108)*E108)*G108%</f>
        <v>0</v>
      </c>
      <c r="I108" s="54"/>
    </row>
    <row r="109" spans="1:9" ht="15.75" customHeight="1" x14ac:dyDescent="0.2">
      <c r="A109" s="54"/>
      <c r="B109" s="120" t="s">
        <v>83</v>
      </c>
      <c r="C109" s="121"/>
      <c r="D109" s="26">
        <v>0</v>
      </c>
      <c r="E109" s="122"/>
      <c r="F109" s="64">
        <v>1</v>
      </c>
      <c r="G109" s="49">
        <v>0</v>
      </c>
      <c r="H109" s="79">
        <f>((D109/F109)*E109)*G109%</f>
        <v>0</v>
      </c>
      <c r="I109" s="54"/>
    </row>
    <row r="110" spans="1:9" ht="15.75" customHeight="1" x14ac:dyDescent="0.2">
      <c r="A110" s="54"/>
      <c r="B110" s="120"/>
      <c r="C110" s="121"/>
      <c r="D110" s="26">
        <v>0</v>
      </c>
      <c r="E110" s="122"/>
      <c r="F110" s="64">
        <v>1</v>
      </c>
      <c r="G110" s="49">
        <v>0</v>
      </c>
      <c r="H110" s="79">
        <f t="shared" ref="H110:H113" si="2">D110*$E$9/(12*F110)*G110%</f>
        <v>0</v>
      </c>
      <c r="I110" s="54"/>
    </row>
    <row r="111" spans="1:9" ht="15.75" customHeight="1" x14ac:dyDescent="0.2">
      <c r="A111" s="54"/>
      <c r="B111" s="120"/>
      <c r="C111" s="121"/>
      <c r="D111" s="26">
        <v>0</v>
      </c>
      <c r="E111" s="122"/>
      <c r="F111" s="64">
        <v>1</v>
      </c>
      <c r="G111" s="49">
        <v>0</v>
      </c>
      <c r="H111" s="79">
        <f t="shared" si="2"/>
        <v>0</v>
      </c>
      <c r="I111" s="54"/>
    </row>
    <row r="112" spans="1:9" ht="15.75" customHeight="1" x14ac:dyDescent="0.2">
      <c r="A112" s="54"/>
      <c r="B112" s="120"/>
      <c r="C112" s="121"/>
      <c r="D112" s="26">
        <v>0</v>
      </c>
      <c r="E112" s="122"/>
      <c r="F112" s="64">
        <v>1</v>
      </c>
      <c r="G112" s="49">
        <v>0</v>
      </c>
      <c r="H112" s="79">
        <f t="shared" si="2"/>
        <v>0</v>
      </c>
      <c r="I112" s="54"/>
    </row>
    <row r="113" spans="1:10" ht="15.75" customHeight="1" x14ac:dyDescent="0.2">
      <c r="A113" s="54"/>
      <c r="B113" s="120"/>
      <c r="C113" s="121"/>
      <c r="D113" s="26">
        <v>0</v>
      </c>
      <c r="E113" s="122"/>
      <c r="F113" s="64">
        <v>1</v>
      </c>
      <c r="G113" s="49">
        <v>0</v>
      </c>
      <c r="H113" s="79">
        <f t="shared" si="2"/>
        <v>0</v>
      </c>
      <c r="I113" s="65"/>
    </row>
    <row r="114" spans="1:10" ht="15.75" customHeight="1" x14ac:dyDescent="0.2">
      <c r="A114" s="54"/>
      <c r="B114" s="209" t="s">
        <v>62</v>
      </c>
      <c r="C114" s="209"/>
      <c r="D114" s="209"/>
      <c r="E114" s="209"/>
      <c r="F114" s="209"/>
      <c r="G114" s="209"/>
      <c r="H114" s="78">
        <f>SUM(H107:H113)</f>
        <v>0</v>
      </c>
      <c r="I114" s="65"/>
    </row>
    <row r="115" spans="1:10" ht="15.75" customHeight="1" x14ac:dyDescent="0.2">
      <c r="A115" s="54"/>
      <c r="I115" s="65"/>
    </row>
    <row r="116" spans="1:10" ht="15.75" customHeight="1" x14ac:dyDescent="0.2">
      <c r="A116" s="66"/>
      <c r="B116" s="54"/>
      <c r="C116" s="54"/>
      <c r="D116" s="54"/>
      <c r="E116" s="54"/>
      <c r="F116" s="65"/>
      <c r="G116" s="65"/>
      <c r="H116" s="65"/>
      <c r="I116" s="65"/>
    </row>
    <row r="117" spans="1:10" ht="19.5" customHeight="1" x14ac:dyDescent="0.2"/>
    <row r="118" spans="1:10" ht="15.75" customHeight="1" x14ac:dyDescent="0.2">
      <c r="A118" s="67"/>
      <c r="B118" s="222" t="s">
        <v>51</v>
      </c>
      <c r="C118" s="222"/>
      <c r="D118" s="222"/>
      <c r="E118" s="222"/>
      <c r="F118" s="222"/>
      <c r="G118" s="222"/>
      <c r="H118" s="222"/>
      <c r="I118" s="68"/>
    </row>
    <row r="119" spans="1:10" ht="15.75" customHeight="1" x14ac:dyDescent="0.2">
      <c r="A119" s="67"/>
      <c r="B119" s="3" t="s">
        <v>133</v>
      </c>
      <c r="I119" s="68"/>
    </row>
    <row r="120" spans="1:10" ht="15.75" customHeight="1" x14ac:dyDescent="0.2">
      <c r="A120" s="67"/>
      <c r="B120" s="60" t="s">
        <v>119</v>
      </c>
      <c r="I120" s="68"/>
    </row>
    <row r="121" spans="1:10" ht="15.75" customHeight="1" x14ac:dyDescent="0.2">
      <c r="A121" s="67"/>
      <c r="B121" s="60" t="s">
        <v>120</v>
      </c>
      <c r="I121" s="68"/>
    </row>
    <row r="122" spans="1:10" ht="15.75" customHeight="1" x14ac:dyDescent="0.2">
      <c r="A122" s="67"/>
      <c r="B122" s="60" t="s">
        <v>122</v>
      </c>
      <c r="I122" s="68"/>
    </row>
    <row r="123" spans="1:10" ht="15.75" customHeight="1" x14ac:dyDescent="0.2">
      <c r="A123" s="67"/>
      <c r="B123" s="60" t="s">
        <v>126</v>
      </c>
      <c r="I123" s="68"/>
    </row>
    <row r="124" spans="1:10" ht="15.75" customHeight="1" x14ac:dyDescent="0.2">
      <c r="A124" s="67"/>
      <c r="B124" s="60" t="s">
        <v>125</v>
      </c>
      <c r="C124" s="60"/>
      <c r="D124" s="60"/>
      <c r="E124" s="60"/>
      <c r="F124" s="60"/>
      <c r="G124" s="60"/>
      <c r="H124" s="60"/>
      <c r="I124" s="68"/>
    </row>
    <row r="125" spans="1:10" ht="15.75" customHeight="1" x14ac:dyDescent="0.2">
      <c r="A125" s="67"/>
      <c r="B125" s="60" t="s">
        <v>121</v>
      </c>
      <c r="C125" s="60"/>
      <c r="D125" s="60"/>
      <c r="E125" s="60"/>
      <c r="F125" s="60"/>
      <c r="G125" s="60"/>
      <c r="H125" s="60"/>
      <c r="I125" s="68"/>
    </row>
    <row r="126" spans="1:10" ht="65.25" customHeight="1" x14ac:dyDescent="0.2">
      <c r="A126" s="67"/>
      <c r="B126" s="137" t="s">
        <v>100</v>
      </c>
      <c r="C126" s="137" t="s">
        <v>129</v>
      </c>
      <c r="D126" s="137" t="s">
        <v>130</v>
      </c>
      <c r="E126" s="137" t="s">
        <v>131</v>
      </c>
      <c r="F126" s="141" t="s">
        <v>102</v>
      </c>
      <c r="G126" s="137" t="s">
        <v>132</v>
      </c>
      <c r="H126" s="137" t="s">
        <v>101</v>
      </c>
      <c r="I126" s="68"/>
    </row>
    <row r="127" spans="1:10" ht="15.75" customHeight="1" x14ac:dyDescent="0.25">
      <c r="A127" s="67"/>
      <c r="B127" s="153"/>
      <c r="C127" s="150"/>
      <c r="D127" s="151"/>
      <c r="E127" s="152"/>
      <c r="F127" s="138" t="str">
        <f t="shared" ref="F127:F129" si="3">IF(OR(D127="",E127=""),"",DATE(YEAR(D127),MONTH(D127)+E127,DAY(D127)))</f>
        <v/>
      </c>
      <c r="G127" s="154"/>
      <c r="H127" s="135" t="str">
        <f t="shared" ref="H127:H128" si="4">IF(OR(G127="",E127=""),"",G127/(E127*30))</f>
        <v/>
      </c>
      <c r="I127" s="68"/>
      <c r="J127" s="139"/>
    </row>
    <row r="128" spans="1:10" ht="15.75" customHeight="1" x14ac:dyDescent="0.25">
      <c r="A128" s="67"/>
      <c r="B128" s="153"/>
      <c r="C128" s="150"/>
      <c r="D128" s="151"/>
      <c r="E128" s="152"/>
      <c r="F128" s="138" t="str">
        <f t="shared" si="3"/>
        <v/>
      </c>
      <c r="G128" s="154"/>
      <c r="H128" s="135" t="str">
        <f t="shared" si="4"/>
        <v/>
      </c>
      <c r="I128" s="68"/>
      <c r="J128" s="140"/>
    </row>
    <row r="129" spans="1:10" ht="15.75" customHeight="1" x14ac:dyDescent="0.25">
      <c r="A129" s="67"/>
      <c r="B129" s="153"/>
      <c r="C129" s="150"/>
      <c r="D129" s="151"/>
      <c r="E129" s="153"/>
      <c r="F129" s="138" t="str">
        <f t="shared" si="3"/>
        <v/>
      </c>
      <c r="G129" s="154"/>
      <c r="H129" s="135" t="str">
        <f>IF(OR(G129="",E129=""),"",G129/(E129*30))</f>
        <v/>
      </c>
      <c r="I129" s="68"/>
      <c r="J129" s="139"/>
    </row>
    <row r="130" spans="1:10" ht="15.75" customHeight="1" x14ac:dyDescent="0.25">
      <c r="A130" s="67"/>
      <c r="B130" s="153"/>
      <c r="C130" s="150"/>
      <c r="D130" s="151"/>
      <c r="E130" s="153"/>
      <c r="F130" s="138" t="str">
        <f>IF(OR(D130="",E130=""),"",DATE(YEAR(D130),MONTH(D130)+E130,DAY(D130)))</f>
        <v/>
      </c>
      <c r="G130" s="154"/>
      <c r="H130" s="135" t="str">
        <f t="shared" ref="H130:H131" si="5">IF(OR(G130="",E130=""),"",G130/(E130*30))</f>
        <v/>
      </c>
      <c r="I130" s="68"/>
      <c r="J130" s="139"/>
    </row>
    <row r="131" spans="1:10" ht="15.75" customHeight="1" x14ac:dyDescent="0.25">
      <c r="A131" s="67"/>
      <c r="B131" s="153"/>
      <c r="C131" s="150"/>
      <c r="D131" s="151"/>
      <c r="E131" s="153"/>
      <c r="F131" s="138" t="str">
        <f>IF(OR(D131="",E131=""),"",DATE(YEAR(D131),MONTH(D131)+E131,DAY(D131)))</f>
        <v/>
      </c>
      <c r="G131" s="154"/>
      <c r="H131" s="135" t="str">
        <f t="shared" si="5"/>
        <v/>
      </c>
      <c r="I131" s="68"/>
      <c r="J131" s="139"/>
    </row>
    <row r="132" spans="1:10" ht="15.75" customHeight="1" x14ac:dyDescent="0.2">
      <c r="A132" s="67"/>
      <c r="B132" s="60" t="s">
        <v>141</v>
      </c>
      <c r="C132" s="60"/>
      <c r="D132" s="60"/>
      <c r="E132" s="60"/>
      <c r="F132" s="60"/>
      <c r="G132" s="60"/>
      <c r="H132" s="60"/>
      <c r="I132" s="68"/>
    </row>
    <row r="133" spans="1:10" ht="15.75" customHeight="1" x14ac:dyDescent="0.25">
      <c r="A133" s="67"/>
      <c r="B133" s="169" t="s">
        <v>136</v>
      </c>
      <c r="C133" s="142" t="str">
        <f>IF($F127&lt;$D$9,IF($F127&lt;$C$9,"!!! Achtung! AfA-Ende vor Projektbeginn. Im Rahmen der wirtschaftlichen Beurteilung des Projektes können erhöhte Gewinne zur teilweisen Gewinnabführung an das Finanzamt führen !!!","AfA-Ende vor Projektende! Ggf. können im Rahmen der wirtschaftlichen Beurteilung des Projektes erhöhte Gewinne zur teilweisen Gewinnabführung an das Finanzamt führen"),"")</f>
        <v/>
      </c>
      <c r="E133" s="60"/>
      <c r="F133" s="60"/>
      <c r="G133" s="60"/>
      <c r="H133" s="60"/>
      <c r="I133" s="68"/>
    </row>
    <row r="134" spans="1:10" ht="15.75" customHeight="1" x14ac:dyDescent="0.25">
      <c r="A134" s="67"/>
      <c r="B134" s="169" t="s">
        <v>137</v>
      </c>
      <c r="C134" s="142" t="str">
        <f t="shared" ref="C134:C137" si="6">IF($F128&lt;$D$9,IF($F128&lt;$C$9,"!!! Achtung! AfA-Ende vor Projektbeginn. Im Rahmen der wirtschaftlichen Beurteilung des Projektes können erhöhte Gewinne zur teilweisen Gewinnabführung an das Finanzamt führen !!!","AfA-Ende vor Projektende! Ggf. können im Rahmen der wirtschaftlichen Beurteilung des Projektes erhöhte Gewinne zur teilweisen Gewinnabführung an das Finanzamt führen"),"")</f>
        <v/>
      </c>
      <c r="E134" s="60"/>
      <c r="F134" s="60"/>
      <c r="G134" s="60"/>
      <c r="H134" s="60"/>
      <c r="I134" s="68"/>
    </row>
    <row r="135" spans="1:10" ht="15.75" customHeight="1" x14ac:dyDescent="0.25">
      <c r="A135" s="67"/>
      <c r="B135" s="169" t="s">
        <v>138</v>
      </c>
      <c r="C135" s="142" t="str">
        <f t="shared" si="6"/>
        <v/>
      </c>
      <c r="E135" s="60"/>
      <c r="F135" s="60"/>
      <c r="G135" s="60"/>
      <c r="H135" s="60"/>
      <c r="I135" s="68"/>
    </row>
    <row r="136" spans="1:10" ht="15.75" customHeight="1" x14ac:dyDescent="0.25">
      <c r="A136" s="67"/>
      <c r="B136" s="169" t="s">
        <v>139</v>
      </c>
      <c r="C136" s="142" t="str">
        <f t="shared" si="6"/>
        <v/>
      </c>
      <c r="E136" s="60"/>
      <c r="F136" s="60"/>
      <c r="G136" s="60"/>
      <c r="H136" s="60"/>
      <c r="I136" s="68"/>
    </row>
    <row r="137" spans="1:10" ht="15.75" customHeight="1" x14ac:dyDescent="0.25">
      <c r="A137" s="67"/>
      <c r="B137" s="169" t="s">
        <v>140</v>
      </c>
      <c r="C137" s="142" t="str">
        <f t="shared" si="6"/>
        <v/>
      </c>
      <c r="E137" s="136"/>
      <c r="F137" s="60"/>
      <c r="G137" s="60"/>
      <c r="H137" s="60"/>
      <c r="I137" s="68"/>
    </row>
    <row r="138" spans="1:10" ht="15.75" customHeight="1" x14ac:dyDescent="0.2">
      <c r="A138" s="67"/>
      <c r="B138" s="60"/>
      <c r="C138" s="60"/>
      <c r="D138" s="60"/>
      <c r="E138" s="60"/>
      <c r="F138" s="60"/>
      <c r="G138" s="60"/>
      <c r="H138" s="60"/>
      <c r="I138" s="68"/>
    </row>
    <row r="139" spans="1:10" ht="15.75" customHeight="1" x14ac:dyDescent="0.2">
      <c r="A139" s="67"/>
      <c r="I139" s="68"/>
    </row>
    <row r="140" spans="1:10" ht="25.5" x14ac:dyDescent="0.2">
      <c r="A140" s="67"/>
      <c r="B140" s="213" t="s">
        <v>100</v>
      </c>
      <c r="C140" s="214"/>
      <c r="D140" s="172" t="str">
        <f>C126</f>
        <v>Inventar-Nr.: (Spalte "Anlage")</v>
      </c>
      <c r="E140" s="173"/>
      <c r="F140" s="63" t="str">
        <f t="shared" ref="F140:F145" si="7">H126</f>
        <v>AfA-Wert pro Tag</v>
      </c>
      <c r="G140" s="63" t="s">
        <v>59</v>
      </c>
      <c r="H140" s="63" t="s">
        <v>15</v>
      </c>
      <c r="I140" s="68"/>
    </row>
    <row r="141" spans="1:10" ht="15.75" customHeight="1" x14ac:dyDescent="0.2">
      <c r="A141" s="67"/>
      <c r="B141" s="201">
        <f>B127</f>
        <v>0</v>
      </c>
      <c r="C141" s="202"/>
      <c r="D141" s="174">
        <f t="shared" ref="D141" si="8">C127</f>
        <v>0</v>
      </c>
      <c r="E141" s="175"/>
      <c r="F141" s="157" t="str">
        <f t="shared" si="7"/>
        <v/>
      </c>
      <c r="G141" s="99"/>
      <c r="H141" s="157" t="str">
        <f t="shared" ref="H141:H146" si="9">(IF(OR(G141="",F141=""),"",G141*F141))</f>
        <v/>
      </c>
      <c r="I141" s="68"/>
    </row>
    <row r="142" spans="1:10" ht="15.75" customHeight="1" x14ac:dyDescent="0.2">
      <c r="A142" s="67"/>
      <c r="B142" s="201">
        <f>B128</f>
        <v>0</v>
      </c>
      <c r="C142" s="202"/>
      <c r="D142" s="174">
        <f t="shared" ref="D142:D145" si="10">C128</f>
        <v>0</v>
      </c>
      <c r="E142" s="175"/>
      <c r="F142" s="157" t="str">
        <f t="shared" si="7"/>
        <v/>
      </c>
      <c r="G142" s="99"/>
      <c r="H142" s="157" t="str">
        <f t="shared" si="9"/>
        <v/>
      </c>
      <c r="I142" s="68"/>
    </row>
    <row r="143" spans="1:10" ht="15.75" customHeight="1" x14ac:dyDescent="0.2">
      <c r="A143" s="67"/>
      <c r="B143" s="201">
        <f>B129</f>
        <v>0</v>
      </c>
      <c r="C143" s="202"/>
      <c r="D143" s="174">
        <f t="shared" si="10"/>
        <v>0</v>
      </c>
      <c r="E143" s="175"/>
      <c r="F143" s="157" t="str">
        <f t="shared" si="7"/>
        <v/>
      </c>
      <c r="G143" s="70"/>
      <c r="H143" s="157" t="str">
        <f t="shared" si="9"/>
        <v/>
      </c>
      <c r="I143" s="68"/>
    </row>
    <row r="144" spans="1:10" ht="15.75" customHeight="1" x14ac:dyDescent="0.2">
      <c r="A144" s="67"/>
      <c r="B144" s="201">
        <f>B130</f>
        <v>0</v>
      </c>
      <c r="C144" s="202"/>
      <c r="D144" s="174">
        <f t="shared" si="10"/>
        <v>0</v>
      </c>
      <c r="E144" s="175"/>
      <c r="F144" s="157" t="str">
        <f t="shared" si="7"/>
        <v/>
      </c>
      <c r="G144" s="70"/>
      <c r="H144" s="157" t="str">
        <f t="shared" si="9"/>
        <v/>
      </c>
      <c r="I144" s="68"/>
    </row>
    <row r="145" spans="1:9" ht="15.75" customHeight="1" x14ac:dyDescent="0.2">
      <c r="A145" s="67"/>
      <c r="B145" s="201">
        <f>B131</f>
        <v>0</v>
      </c>
      <c r="C145" s="202"/>
      <c r="D145" s="174">
        <f t="shared" si="10"/>
        <v>0</v>
      </c>
      <c r="E145" s="175"/>
      <c r="F145" s="157" t="str">
        <f t="shared" si="7"/>
        <v/>
      </c>
      <c r="G145" s="70"/>
      <c r="H145" s="157" t="str">
        <f t="shared" si="9"/>
        <v/>
      </c>
      <c r="I145" s="68"/>
    </row>
    <row r="146" spans="1:9" ht="15.75" customHeight="1" x14ac:dyDescent="0.2">
      <c r="A146" s="67"/>
      <c r="B146" s="215"/>
      <c r="C146" s="216"/>
      <c r="D146" s="170"/>
      <c r="E146" s="171"/>
      <c r="F146" s="157"/>
      <c r="G146" s="70"/>
      <c r="H146" s="157" t="str">
        <f t="shared" si="9"/>
        <v/>
      </c>
      <c r="I146" s="67"/>
    </row>
    <row r="147" spans="1:9" ht="15.75" customHeight="1" x14ac:dyDescent="0.2">
      <c r="A147" s="67"/>
      <c r="B147" s="203" t="s">
        <v>63</v>
      </c>
      <c r="C147" s="204"/>
      <c r="D147" s="204"/>
      <c r="E147" s="204"/>
      <c r="F147" s="204"/>
      <c r="G147" s="205"/>
      <c r="H147" s="78">
        <f>SUM(H141:H146)</f>
        <v>0</v>
      </c>
      <c r="I147" s="67"/>
    </row>
    <row r="148" spans="1:9" ht="15.75" customHeight="1" x14ac:dyDescent="0.2">
      <c r="A148" s="67"/>
      <c r="I148" s="67"/>
    </row>
    <row r="149" spans="1:9" ht="10.5" customHeight="1" x14ac:dyDescent="0.2">
      <c r="A149" s="23"/>
      <c r="B149" s="69"/>
      <c r="C149" s="23"/>
      <c r="D149" s="23"/>
      <c r="E149" s="23"/>
      <c r="F149" s="23"/>
      <c r="G149" s="23"/>
      <c r="H149" s="23"/>
      <c r="I149" s="23"/>
    </row>
    <row r="150" spans="1:9" ht="15" x14ac:dyDescent="0.2">
      <c r="B150" s="102" t="s">
        <v>89</v>
      </c>
    </row>
    <row r="151" spans="1:9" ht="14.25" x14ac:dyDescent="0.2">
      <c r="H151" s="75" t="s">
        <v>97</v>
      </c>
    </row>
    <row r="153" spans="1:9" ht="26.25" x14ac:dyDescent="0.4">
      <c r="B153" s="5" t="s">
        <v>93</v>
      </c>
      <c r="E153" s="8"/>
      <c r="F153" s="9"/>
    </row>
    <row r="154" spans="1:9" x14ac:dyDescent="0.2">
      <c r="E154" s="8"/>
      <c r="F154" s="9"/>
    </row>
    <row r="155" spans="1:9" x14ac:dyDescent="0.2">
      <c r="E155" s="8"/>
      <c r="F155" s="9"/>
    </row>
    <row r="156" spans="1:9" x14ac:dyDescent="0.2">
      <c r="B156" s="10" t="s">
        <v>19</v>
      </c>
      <c r="C156" s="193">
        <f>C4</f>
        <v>0</v>
      </c>
      <c r="D156" s="194"/>
      <c r="E156" s="195"/>
      <c r="F156" s="9"/>
    </row>
    <row r="157" spans="1:9" x14ac:dyDescent="0.2">
      <c r="B157" s="10" t="s">
        <v>22</v>
      </c>
      <c r="C157" s="193">
        <f>C5</f>
        <v>0</v>
      </c>
      <c r="D157" s="194"/>
      <c r="E157" s="195"/>
      <c r="F157" s="9"/>
    </row>
    <row r="158" spans="1:9" ht="15" x14ac:dyDescent="0.25">
      <c r="B158" s="10" t="s">
        <v>24</v>
      </c>
      <c r="C158" s="193" t="str">
        <f>C6</f>
        <v>112 Maschinenbau</v>
      </c>
      <c r="D158" s="194"/>
      <c r="E158" s="195"/>
      <c r="F158" s="9"/>
      <c r="G158" s="76" t="s">
        <v>68</v>
      </c>
    </row>
    <row r="159" spans="1:9" ht="15" x14ac:dyDescent="0.25">
      <c r="B159" s="10" t="s">
        <v>20</v>
      </c>
      <c r="C159" s="193">
        <f>C7</f>
        <v>0</v>
      </c>
      <c r="D159" s="194"/>
      <c r="E159" s="195"/>
      <c r="F159" s="9"/>
      <c r="G159" s="76" t="s">
        <v>67</v>
      </c>
    </row>
    <row r="160" spans="1:9" x14ac:dyDescent="0.2">
      <c r="B160" s="11"/>
      <c r="C160" s="12" t="s">
        <v>9</v>
      </c>
      <c r="D160" s="12" t="s">
        <v>10</v>
      </c>
      <c r="E160" s="12" t="s">
        <v>11</v>
      </c>
      <c r="F160" s="9"/>
    </row>
    <row r="161" spans="2:8" x14ac:dyDescent="0.2">
      <c r="B161" s="13" t="s">
        <v>52</v>
      </c>
      <c r="C161" s="14">
        <f>C9</f>
        <v>0</v>
      </c>
      <c r="D161" s="14">
        <f>D9</f>
        <v>0</v>
      </c>
      <c r="E161" s="71">
        <f>E9</f>
        <v>1</v>
      </c>
      <c r="F161" s="9"/>
    </row>
    <row r="163" spans="2:8" x14ac:dyDescent="0.2">
      <c r="B163" s="7" t="s">
        <v>99</v>
      </c>
    </row>
    <row r="164" spans="2:8" x14ac:dyDescent="0.2">
      <c r="B164" s="187"/>
      <c r="C164" s="188"/>
      <c r="D164" s="188"/>
      <c r="E164" s="188"/>
      <c r="F164" s="188"/>
      <c r="G164" s="188"/>
      <c r="H164" s="189"/>
    </row>
    <row r="165" spans="2:8" x14ac:dyDescent="0.2">
      <c r="B165" s="190"/>
      <c r="C165" s="191"/>
      <c r="D165" s="191"/>
      <c r="E165" s="191"/>
      <c r="F165" s="191"/>
      <c r="G165" s="191"/>
      <c r="H165" s="192"/>
    </row>
    <row r="166" spans="2:8" x14ac:dyDescent="0.2">
      <c r="B166" s="190"/>
      <c r="C166" s="191"/>
      <c r="D166" s="191"/>
      <c r="E166" s="191"/>
      <c r="F166" s="191"/>
      <c r="G166" s="191"/>
      <c r="H166" s="192"/>
    </row>
    <row r="167" spans="2:8" x14ac:dyDescent="0.2">
      <c r="B167" s="190"/>
      <c r="C167" s="191"/>
      <c r="D167" s="191"/>
      <c r="E167" s="191"/>
      <c r="F167" s="191"/>
      <c r="G167" s="191"/>
      <c r="H167" s="192"/>
    </row>
    <row r="168" spans="2:8" x14ac:dyDescent="0.2">
      <c r="B168" s="190"/>
      <c r="C168" s="191"/>
      <c r="D168" s="191"/>
      <c r="E168" s="191"/>
      <c r="F168" s="191"/>
      <c r="G168" s="191"/>
      <c r="H168" s="192"/>
    </row>
    <row r="169" spans="2:8" x14ac:dyDescent="0.2">
      <c r="B169" s="190"/>
      <c r="C169" s="191"/>
      <c r="D169" s="191"/>
      <c r="E169" s="191"/>
      <c r="F169" s="191"/>
      <c r="G169" s="191"/>
      <c r="H169" s="192"/>
    </row>
    <row r="170" spans="2:8" x14ac:dyDescent="0.2">
      <c r="B170" s="190"/>
      <c r="C170" s="191"/>
      <c r="D170" s="191"/>
      <c r="E170" s="191"/>
      <c r="F170" s="191"/>
      <c r="G170" s="191"/>
      <c r="H170" s="192"/>
    </row>
    <row r="171" spans="2:8" x14ac:dyDescent="0.2">
      <c r="B171" s="190"/>
      <c r="C171" s="191"/>
      <c r="D171" s="191"/>
      <c r="E171" s="191"/>
      <c r="F171" s="191"/>
      <c r="G171" s="191"/>
      <c r="H171" s="192"/>
    </row>
    <row r="172" spans="2:8" x14ac:dyDescent="0.2">
      <c r="B172" s="190"/>
      <c r="C172" s="191"/>
      <c r="D172" s="191"/>
      <c r="E172" s="191"/>
      <c r="F172" s="191"/>
      <c r="G172" s="191"/>
      <c r="H172" s="192"/>
    </row>
    <row r="173" spans="2:8" x14ac:dyDescent="0.2">
      <c r="B173" s="190"/>
      <c r="C173" s="191"/>
      <c r="D173" s="191"/>
      <c r="E173" s="191"/>
      <c r="F173" s="191"/>
      <c r="G173" s="191"/>
      <c r="H173" s="192"/>
    </row>
    <row r="174" spans="2:8" x14ac:dyDescent="0.2">
      <c r="B174" s="190"/>
      <c r="C174" s="191"/>
      <c r="D174" s="191"/>
      <c r="E174" s="191"/>
      <c r="F174" s="191"/>
      <c r="G174" s="191"/>
      <c r="H174" s="192"/>
    </row>
    <row r="175" spans="2:8" x14ac:dyDescent="0.2">
      <c r="B175" s="190"/>
      <c r="C175" s="191"/>
      <c r="D175" s="191"/>
      <c r="E175" s="191"/>
      <c r="F175" s="191"/>
      <c r="G175" s="191"/>
      <c r="H175" s="192"/>
    </row>
    <row r="176" spans="2:8" x14ac:dyDescent="0.2">
      <c r="B176" s="190"/>
      <c r="C176" s="191"/>
      <c r="D176" s="191"/>
      <c r="E176" s="191"/>
      <c r="F176" s="191"/>
      <c r="G176" s="191"/>
      <c r="H176" s="192"/>
    </row>
    <row r="177" spans="2:8" x14ac:dyDescent="0.2">
      <c r="B177" s="190"/>
      <c r="C177" s="191"/>
      <c r="D177" s="191"/>
      <c r="E177" s="191"/>
      <c r="F177" s="191"/>
      <c r="G177" s="191"/>
      <c r="H177" s="192"/>
    </row>
    <row r="178" spans="2:8" x14ac:dyDescent="0.2">
      <c r="B178" s="190"/>
      <c r="C178" s="191"/>
      <c r="D178" s="191"/>
      <c r="E178" s="191"/>
      <c r="F178" s="191"/>
      <c r="G178" s="191"/>
      <c r="H178" s="192"/>
    </row>
    <row r="179" spans="2:8" x14ac:dyDescent="0.2">
      <c r="B179" s="190"/>
      <c r="C179" s="191"/>
      <c r="D179" s="191"/>
      <c r="E179" s="191"/>
      <c r="F179" s="191"/>
      <c r="G179" s="191"/>
      <c r="H179" s="192"/>
    </row>
    <row r="180" spans="2:8" x14ac:dyDescent="0.2">
      <c r="B180" s="190"/>
      <c r="C180" s="191"/>
      <c r="D180" s="191"/>
      <c r="E180" s="191"/>
      <c r="F180" s="191"/>
      <c r="G180" s="191"/>
      <c r="H180" s="192"/>
    </row>
    <row r="181" spans="2:8" x14ac:dyDescent="0.2">
      <c r="B181" s="190"/>
      <c r="C181" s="191"/>
      <c r="D181" s="191"/>
      <c r="E181" s="191"/>
      <c r="F181" s="191"/>
      <c r="G181" s="191"/>
      <c r="H181" s="192"/>
    </row>
    <row r="182" spans="2:8" x14ac:dyDescent="0.2">
      <c r="B182" s="190"/>
      <c r="C182" s="191"/>
      <c r="D182" s="191"/>
      <c r="E182" s="191"/>
      <c r="F182" s="191"/>
      <c r="G182" s="191"/>
      <c r="H182" s="192"/>
    </row>
    <row r="183" spans="2:8" x14ac:dyDescent="0.2">
      <c r="B183" s="190"/>
      <c r="C183" s="191"/>
      <c r="D183" s="191"/>
      <c r="E183" s="191"/>
      <c r="F183" s="191"/>
      <c r="G183" s="191"/>
      <c r="H183" s="192"/>
    </row>
    <row r="184" spans="2:8" x14ac:dyDescent="0.2">
      <c r="B184" s="190"/>
      <c r="C184" s="191"/>
      <c r="D184" s="191"/>
      <c r="E184" s="191"/>
      <c r="F184" s="191"/>
      <c r="G184" s="191"/>
      <c r="H184" s="192"/>
    </row>
    <row r="185" spans="2:8" x14ac:dyDescent="0.2">
      <c r="B185" s="190"/>
      <c r="C185" s="191"/>
      <c r="D185" s="191"/>
      <c r="E185" s="191"/>
      <c r="F185" s="191"/>
      <c r="G185" s="191"/>
      <c r="H185" s="192"/>
    </row>
    <row r="186" spans="2:8" x14ac:dyDescent="0.2">
      <c r="B186" s="190"/>
      <c r="C186" s="191"/>
      <c r="D186" s="191"/>
      <c r="E186" s="191"/>
      <c r="F186" s="191"/>
      <c r="G186" s="191"/>
      <c r="H186" s="192"/>
    </row>
    <row r="187" spans="2:8" x14ac:dyDescent="0.2">
      <c r="B187" s="190"/>
      <c r="C187" s="191"/>
      <c r="D187" s="191"/>
      <c r="E187" s="191"/>
      <c r="F187" s="191"/>
      <c r="G187" s="191"/>
      <c r="H187" s="192"/>
    </row>
    <row r="188" spans="2:8" x14ac:dyDescent="0.2">
      <c r="B188" s="190"/>
      <c r="C188" s="191"/>
      <c r="D188" s="191"/>
      <c r="E188" s="191"/>
      <c r="F188" s="191"/>
      <c r="G188" s="191"/>
      <c r="H188" s="192"/>
    </row>
    <row r="189" spans="2:8" x14ac:dyDescent="0.2">
      <c r="B189" s="190"/>
      <c r="C189" s="191"/>
      <c r="D189" s="191"/>
      <c r="E189" s="191"/>
      <c r="F189" s="191"/>
      <c r="G189" s="191"/>
      <c r="H189" s="192"/>
    </row>
    <row r="190" spans="2:8" x14ac:dyDescent="0.2">
      <c r="B190" s="190"/>
      <c r="C190" s="191"/>
      <c r="D190" s="191"/>
      <c r="E190" s="191"/>
      <c r="F190" s="191"/>
      <c r="G190" s="191"/>
      <c r="H190" s="192"/>
    </row>
    <row r="191" spans="2:8" x14ac:dyDescent="0.2">
      <c r="B191" s="190"/>
      <c r="C191" s="191"/>
      <c r="D191" s="191"/>
      <c r="E191" s="191"/>
      <c r="F191" s="191"/>
      <c r="G191" s="191"/>
      <c r="H191" s="192"/>
    </row>
    <row r="192" spans="2:8" x14ac:dyDescent="0.2">
      <c r="B192" s="190"/>
      <c r="C192" s="191"/>
      <c r="D192" s="191"/>
      <c r="E192" s="191"/>
      <c r="F192" s="191"/>
      <c r="G192" s="191"/>
      <c r="H192" s="192"/>
    </row>
    <row r="193" spans="2:8" x14ac:dyDescent="0.2">
      <c r="B193" s="190"/>
      <c r="C193" s="191"/>
      <c r="D193" s="191"/>
      <c r="E193" s="191"/>
      <c r="F193" s="191"/>
      <c r="G193" s="191"/>
      <c r="H193" s="192"/>
    </row>
    <row r="194" spans="2:8" x14ac:dyDescent="0.2">
      <c r="B194" s="190"/>
      <c r="C194" s="191"/>
      <c r="D194" s="191"/>
      <c r="E194" s="191"/>
      <c r="F194" s="191"/>
      <c r="G194" s="191"/>
      <c r="H194" s="192"/>
    </row>
    <row r="195" spans="2:8" x14ac:dyDescent="0.2">
      <c r="B195" s="190"/>
      <c r="C195" s="191"/>
      <c r="D195" s="191"/>
      <c r="E195" s="191"/>
      <c r="F195" s="191"/>
      <c r="G195" s="191"/>
      <c r="H195" s="192"/>
    </row>
    <row r="196" spans="2:8" x14ac:dyDescent="0.2">
      <c r="B196" s="190"/>
      <c r="C196" s="191"/>
      <c r="D196" s="191"/>
      <c r="E196" s="191"/>
      <c r="F196" s="191"/>
      <c r="G196" s="191"/>
      <c r="H196" s="192"/>
    </row>
    <row r="197" spans="2:8" x14ac:dyDescent="0.2">
      <c r="B197" s="190"/>
      <c r="C197" s="191"/>
      <c r="D197" s="191"/>
      <c r="E197" s="191"/>
      <c r="F197" s="191"/>
      <c r="G197" s="191"/>
      <c r="H197" s="192"/>
    </row>
    <row r="198" spans="2:8" x14ac:dyDescent="0.2">
      <c r="B198" s="190"/>
      <c r="C198" s="191"/>
      <c r="D198" s="191"/>
      <c r="E198" s="191"/>
      <c r="F198" s="191"/>
      <c r="G198" s="191"/>
      <c r="H198" s="192"/>
    </row>
    <row r="199" spans="2:8" x14ac:dyDescent="0.2">
      <c r="B199" s="190"/>
      <c r="C199" s="191"/>
      <c r="D199" s="191"/>
      <c r="E199" s="191"/>
      <c r="F199" s="191"/>
      <c r="G199" s="191"/>
      <c r="H199" s="192"/>
    </row>
    <row r="200" spans="2:8" x14ac:dyDescent="0.2">
      <c r="B200" s="190"/>
      <c r="C200" s="191"/>
      <c r="D200" s="191"/>
      <c r="E200" s="191"/>
      <c r="F200" s="191"/>
      <c r="G200" s="191"/>
      <c r="H200" s="192"/>
    </row>
    <row r="201" spans="2:8" x14ac:dyDescent="0.2">
      <c r="B201" s="190"/>
      <c r="C201" s="191"/>
      <c r="D201" s="191"/>
      <c r="E201" s="191"/>
      <c r="F201" s="191"/>
      <c r="G201" s="191"/>
      <c r="H201" s="192"/>
    </row>
    <row r="202" spans="2:8" x14ac:dyDescent="0.2">
      <c r="B202" s="190"/>
      <c r="C202" s="191"/>
      <c r="D202" s="191"/>
      <c r="E202" s="191"/>
      <c r="F202" s="191"/>
      <c r="G202" s="191"/>
      <c r="H202" s="192"/>
    </row>
    <row r="203" spans="2:8" x14ac:dyDescent="0.2">
      <c r="B203" s="190"/>
      <c r="C203" s="191"/>
      <c r="D203" s="191"/>
      <c r="E203" s="191"/>
      <c r="F203" s="191"/>
      <c r="G203" s="191"/>
      <c r="H203" s="192"/>
    </row>
    <row r="204" spans="2:8" x14ac:dyDescent="0.2">
      <c r="B204" s="190"/>
      <c r="C204" s="191"/>
      <c r="D204" s="191"/>
      <c r="E204" s="191"/>
      <c r="F204" s="191"/>
      <c r="G204" s="191"/>
      <c r="H204" s="192"/>
    </row>
    <row r="205" spans="2:8" x14ac:dyDescent="0.2">
      <c r="B205" s="190"/>
      <c r="C205" s="191"/>
      <c r="D205" s="191"/>
      <c r="E205" s="191"/>
      <c r="F205" s="191"/>
      <c r="G205" s="191"/>
      <c r="H205" s="192"/>
    </row>
    <row r="206" spans="2:8" x14ac:dyDescent="0.2">
      <c r="B206" s="190"/>
      <c r="C206" s="191"/>
      <c r="D206" s="191"/>
      <c r="E206" s="191"/>
      <c r="F206" s="191"/>
      <c r="G206" s="191"/>
      <c r="H206" s="192"/>
    </row>
    <row r="207" spans="2:8" x14ac:dyDescent="0.2">
      <c r="B207" s="190"/>
      <c r="C207" s="191"/>
      <c r="D207" s="191"/>
      <c r="E207" s="191"/>
      <c r="F207" s="191"/>
      <c r="G207" s="191"/>
      <c r="H207" s="192"/>
    </row>
    <row r="208" spans="2:8" x14ac:dyDescent="0.2">
      <c r="B208" s="190"/>
      <c r="C208" s="191"/>
      <c r="D208" s="191"/>
      <c r="E208" s="191"/>
      <c r="F208" s="191"/>
      <c r="G208" s="191"/>
      <c r="H208" s="192"/>
    </row>
    <row r="209" spans="2:8" x14ac:dyDescent="0.2">
      <c r="B209" s="190"/>
      <c r="C209" s="191"/>
      <c r="D209" s="191"/>
      <c r="E209" s="191"/>
      <c r="F209" s="191"/>
      <c r="G209" s="191"/>
      <c r="H209" s="192"/>
    </row>
    <row r="210" spans="2:8" x14ac:dyDescent="0.2">
      <c r="B210" s="190"/>
      <c r="C210" s="191"/>
      <c r="D210" s="191"/>
      <c r="E210" s="191"/>
      <c r="F210" s="191"/>
      <c r="G210" s="191"/>
      <c r="H210" s="192"/>
    </row>
    <row r="211" spans="2:8" x14ac:dyDescent="0.2">
      <c r="B211" s="190"/>
      <c r="C211" s="191"/>
      <c r="D211" s="191"/>
      <c r="E211" s="191"/>
      <c r="F211" s="191"/>
      <c r="G211" s="191"/>
      <c r="H211" s="192"/>
    </row>
    <row r="212" spans="2:8" x14ac:dyDescent="0.2">
      <c r="B212" s="190"/>
      <c r="C212" s="191"/>
      <c r="D212" s="191"/>
      <c r="E212" s="191"/>
      <c r="F212" s="191"/>
      <c r="G212" s="191"/>
      <c r="H212" s="192"/>
    </row>
    <row r="213" spans="2:8" x14ac:dyDescent="0.2">
      <c r="B213" s="190"/>
      <c r="C213" s="191"/>
      <c r="D213" s="191"/>
      <c r="E213" s="191"/>
      <c r="F213" s="191"/>
      <c r="G213" s="191"/>
      <c r="H213" s="192"/>
    </row>
    <row r="214" spans="2:8" x14ac:dyDescent="0.2">
      <c r="B214" s="190"/>
      <c r="C214" s="191"/>
      <c r="D214" s="191"/>
      <c r="E214" s="191"/>
      <c r="F214" s="191"/>
      <c r="G214" s="191"/>
      <c r="H214" s="192"/>
    </row>
    <row r="215" spans="2:8" x14ac:dyDescent="0.2">
      <c r="B215" s="190"/>
      <c r="C215" s="191"/>
      <c r="D215" s="191"/>
      <c r="E215" s="191"/>
      <c r="F215" s="191"/>
      <c r="G215" s="191"/>
      <c r="H215" s="192"/>
    </row>
    <row r="216" spans="2:8" x14ac:dyDescent="0.2">
      <c r="B216" s="190"/>
      <c r="C216" s="191"/>
      <c r="D216" s="191"/>
      <c r="E216" s="191"/>
      <c r="F216" s="191"/>
      <c r="G216" s="191"/>
      <c r="H216" s="192"/>
    </row>
    <row r="217" spans="2:8" x14ac:dyDescent="0.2">
      <c r="B217" s="190"/>
      <c r="C217" s="191"/>
      <c r="D217" s="191"/>
      <c r="E217" s="191"/>
      <c r="F217" s="191"/>
      <c r="G217" s="191"/>
      <c r="H217" s="192"/>
    </row>
    <row r="218" spans="2:8" x14ac:dyDescent="0.2">
      <c r="B218" s="190"/>
      <c r="C218" s="191"/>
      <c r="D218" s="191"/>
      <c r="E218" s="191"/>
      <c r="F218" s="191"/>
      <c r="G218" s="191"/>
      <c r="H218" s="192"/>
    </row>
    <row r="219" spans="2:8" x14ac:dyDescent="0.2">
      <c r="B219" s="190"/>
      <c r="C219" s="191"/>
      <c r="D219" s="191"/>
      <c r="E219" s="191"/>
      <c r="F219" s="191"/>
      <c r="G219" s="191"/>
      <c r="H219" s="192"/>
    </row>
    <row r="220" spans="2:8" x14ac:dyDescent="0.2">
      <c r="B220" s="190"/>
      <c r="C220" s="191"/>
      <c r="D220" s="191"/>
      <c r="E220" s="191"/>
      <c r="F220" s="191"/>
      <c r="G220" s="191"/>
      <c r="H220" s="192"/>
    </row>
    <row r="221" spans="2:8" x14ac:dyDescent="0.2">
      <c r="B221" s="190"/>
      <c r="C221" s="191"/>
      <c r="D221" s="191"/>
      <c r="E221" s="191"/>
      <c r="F221" s="191"/>
      <c r="G221" s="191"/>
      <c r="H221" s="192"/>
    </row>
    <row r="222" spans="2:8" x14ac:dyDescent="0.2">
      <c r="B222" s="190"/>
      <c r="C222" s="191"/>
      <c r="D222" s="191"/>
      <c r="E222" s="191"/>
      <c r="F222" s="191"/>
      <c r="G222" s="191"/>
      <c r="H222" s="192"/>
    </row>
    <row r="223" spans="2:8" x14ac:dyDescent="0.2">
      <c r="B223" s="190"/>
      <c r="C223" s="191"/>
      <c r="D223" s="191"/>
      <c r="E223" s="191"/>
      <c r="F223" s="191"/>
      <c r="G223" s="191"/>
      <c r="H223" s="192"/>
    </row>
    <row r="224" spans="2:8" x14ac:dyDescent="0.2">
      <c r="B224" s="190"/>
      <c r="C224" s="191"/>
      <c r="D224" s="191"/>
      <c r="E224" s="191"/>
      <c r="F224" s="191"/>
      <c r="G224" s="191"/>
      <c r="H224" s="192"/>
    </row>
    <row r="225" spans="2:8" x14ac:dyDescent="0.2">
      <c r="B225" s="190"/>
      <c r="C225" s="191"/>
      <c r="D225" s="191"/>
      <c r="E225" s="191"/>
      <c r="F225" s="191"/>
      <c r="G225" s="191"/>
      <c r="H225" s="192"/>
    </row>
    <row r="226" spans="2:8" x14ac:dyDescent="0.2">
      <c r="B226" s="190"/>
      <c r="C226" s="191"/>
      <c r="D226" s="191"/>
      <c r="E226" s="191"/>
      <c r="F226" s="191"/>
      <c r="G226" s="191"/>
      <c r="H226" s="192"/>
    </row>
    <row r="227" spans="2:8" x14ac:dyDescent="0.2">
      <c r="B227" s="190"/>
      <c r="C227" s="191"/>
      <c r="D227" s="191"/>
      <c r="E227" s="191"/>
      <c r="F227" s="191"/>
      <c r="G227" s="191"/>
      <c r="H227" s="192"/>
    </row>
    <row r="228" spans="2:8" x14ac:dyDescent="0.2">
      <c r="B228" s="190"/>
      <c r="C228" s="191"/>
      <c r="D228" s="191"/>
      <c r="E228" s="191"/>
      <c r="F228" s="191"/>
      <c r="G228" s="191"/>
      <c r="H228" s="192"/>
    </row>
    <row r="229" spans="2:8" x14ac:dyDescent="0.2">
      <c r="B229" s="190"/>
      <c r="C229" s="191"/>
      <c r="D229" s="191"/>
      <c r="E229" s="191"/>
      <c r="F229" s="191"/>
      <c r="G229" s="191"/>
      <c r="H229" s="192"/>
    </row>
    <row r="230" spans="2:8" x14ac:dyDescent="0.2">
      <c r="B230" s="190"/>
      <c r="C230" s="191"/>
      <c r="D230" s="191"/>
      <c r="E230" s="191"/>
      <c r="F230" s="191"/>
      <c r="G230" s="191"/>
      <c r="H230" s="192"/>
    </row>
    <row r="231" spans="2:8" x14ac:dyDescent="0.2">
      <c r="B231" s="190"/>
      <c r="C231" s="191"/>
      <c r="D231" s="191"/>
      <c r="E231" s="191"/>
      <c r="F231" s="191"/>
      <c r="G231" s="191"/>
      <c r="H231" s="192"/>
    </row>
    <row r="232" spans="2:8" x14ac:dyDescent="0.2">
      <c r="B232" s="190"/>
      <c r="C232" s="191"/>
      <c r="D232" s="191"/>
      <c r="E232" s="191"/>
      <c r="F232" s="191"/>
      <c r="G232" s="191"/>
      <c r="H232" s="192"/>
    </row>
    <row r="233" spans="2:8" x14ac:dyDescent="0.2">
      <c r="B233" s="190"/>
      <c r="C233" s="191"/>
      <c r="D233" s="191"/>
      <c r="E233" s="191"/>
      <c r="F233" s="191"/>
      <c r="G233" s="191"/>
      <c r="H233" s="192"/>
    </row>
    <row r="234" spans="2:8" x14ac:dyDescent="0.2">
      <c r="B234" s="190"/>
      <c r="C234" s="191"/>
      <c r="D234" s="191"/>
      <c r="E234" s="191"/>
      <c r="F234" s="191"/>
      <c r="G234" s="191"/>
      <c r="H234" s="192"/>
    </row>
    <row r="235" spans="2:8" x14ac:dyDescent="0.2">
      <c r="B235" s="190"/>
      <c r="C235" s="191"/>
      <c r="D235" s="191"/>
      <c r="E235" s="191"/>
      <c r="F235" s="191"/>
      <c r="G235" s="191"/>
      <c r="H235" s="192"/>
    </row>
    <row r="236" spans="2:8" x14ac:dyDescent="0.2">
      <c r="B236" s="190"/>
      <c r="C236" s="191"/>
      <c r="D236" s="191"/>
      <c r="E236" s="191"/>
      <c r="F236" s="191"/>
      <c r="G236" s="191"/>
      <c r="H236" s="192"/>
    </row>
    <row r="237" spans="2:8" x14ac:dyDescent="0.2">
      <c r="B237" s="190"/>
      <c r="C237" s="191"/>
      <c r="D237" s="191"/>
      <c r="E237" s="191"/>
      <c r="F237" s="191"/>
      <c r="G237" s="191"/>
      <c r="H237" s="192"/>
    </row>
    <row r="238" spans="2:8" x14ac:dyDescent="0.2">
      <c r="B238" s="190"/>
      <c r="C238" s="191"/>
      <c r="D238" s="191"/>
      <c r="E238" s="191"/>
      <c r="F238" s="191"/>
      <c r="G238" s="191"/>
      <c r="H238" s="192"/>
    </row>
    <row r="239" spans="2:8" x14ac:dyDescent="0.2">
      <c r="B239" s="190"/>
      <c r="C239" s="191"/>
      <c r="D239" s="191"/>
      <c r="E239" s="191"/>
      <c r="F239" s="191"/>
      <c r="G239" s="191"/>
      <c r="H239" s="192"/>
    </row>
    <row r="240" spans="2:8" x14ac:dyDescent="0.2">
      <c r="B240" s="190"/>
      <c r="C240" s="191"/>
      <c r="D240" s="191"/>
      <c r="E240" s="191"/>
      <c r="F240" s="191"/>
      <c r="G240" s="191"/>
      <c r="H240" s="192"/>
    </row>
    <row r="242" spans="8:8" ht="14.25" x14ac:dyDescent="0.2">
      <c r="H242" s="75" t="s">
        <v>96</v>
      </c>
    </row>
  </sheetData>
  <protectedRanges>
    <protectedRange sqref="C34" name="Bereich11"/>
    <protectedRange sqref="C4:E7" name="Bereich1"/>
    <protectedRange sqref="C9:E12" name="Bereich2"/>
    <protectedRange sqref="H19:H22" name="Bereich3"/>
    <protectedRange sqref="C48:C54" name="Bereich4"/>
    <protectedRange sqref="E60:F66 E48:G54" name="Bereich5"/>
    <protectedRange sqref="C72:C73 B60:C66 B48:B54" name="Bereich6"/>
    <protectedRange sqref="G60:G66" name="Bereich7"/>
    <protectedRange sqref="B72:B73 E72:G73" name="Bereich8"/>
    <protectedRange sqref="F107:G113 B107:D113" name="Bereich9"/>
    <protectedRange sqref="G141:G146 B141:E146" name="Bereich10"/>
    <protectedRange sqref="H41" name="Bereich12"/>
    <protectedRange sqref="B164" name="Bereich13"/>
  </protectedRanges>
  <mergeCells count="49">
    <mergeCell ref="B147:G147"/>
    <mergeCell ref="E46:E47"/>
    <mergeCell ref="E70:E71"/>
    <mergeCell ref="B140:C140"/>
    <mergeCell ref="B141:C141"/>
    <mergeCell ref="B142:C142"/>
    <mergeCell ref="B143:C143"/>
    <mergeCell ref="B146:C146"/>
    <mergeCell ref="B144:C144"/>
    <mergeCell ref="C87:E87"/>
    <mergeCell ref="C88:E88"/>
    <mergeCell ref="F70:G70"/>
    <mergeCell ref="B68:H68"/>
    <mergeCell ref="B93:H93"/>
    <mergeCell ref="B118:H118"/>
    <mergeCell ref="D145:E145"/>
    <mergeCell ref="C5:E5"/>
    <mergeCell ref="B106:C106"/>
    <mergeCell ref="B145:C145"/>
    <mergeCell ref="B74:G74"/>
    <mergeCell ref="C4:E4"/>
    <mergeCell ref="C6:E6"/>
    <mergeCell ref="C7:E7"/>
    <mergeCell ref="B55:G55"/>
    <mergeCell ref="B67:G67"/>
    <mergeCell ref="E57:G57"/>
    <mergeCell ref="B114:G114"/>
    <mergeCell ref="C85:E85"/>
    <mergeCell ref="C86:E86"/>
    <mergeCell ref="B14:H14"/>
    <mergeCell ref="F46:G46"/>
    <mergeCell ref="B44:H44"/>
    <mergeCell ref="B164:H240"/>
    <mergeCell ref="C156:E156"/>
    <mergeCell ref="C157:E157"/>
    <mergeCell ref="C158:E158"/>
    <mergeCell ref="C159:E159"/>
    <mergeCell ref="E45:G45"/>
    <mergeCell ref="E58:E59"/>
    <mergeCell ref="F58:G58"/>
    <mergeCell ref="E69:G69"/>
    <mergeCell ref="B77:H77"/>
    <mergeCell ref="B76:H76"/>
    <mergeCell ref="D146:E146"/>
    <mergeCell ref="D140:E140"/>
    <mergeCell ref="D141:E141"/>
    <mergeCell ref="D142:E142"/>
    <mergeCell ref="D143:E143"/>
    <mergeCell ref="D144:E144"/>
  </mergeCells>
  <phoneticPr fontId="3" type="noConversion"/>
  <conditionalFormatting sqref="H114 G107:G113">
    <cfRule type="cellIs" priority="16" stopIfTrue="1" operator="between">
      <formula>10</formula>
      <formula>100</formula>
    </cfRule>
  </conditionalFormatting>
  <conditionalFormatting sqref="F127:F131">
    <cfRule type="cellIs" dxfId="1" priority="6" operator="lessThan">
      <formula>$C$9</formula>
    </cfRule>
  </conditionalFormatting>
  <conditionalFormatting sqref="F127:F131">
    <cfRule type="cellIs" dxfId="0" priority="4" operator="between">
      <formula>$C$9</formula>
      <formula>$D$9</formula>
    </cfRule>
  </conditionalFormatting>
  <dataValidations xWindow="857" yWindow="280" count="7">
    <dataValidation type="list" allowBlank="1" showInputMessage="1" showErrorMessage="1" sqref="C6">
      <formula1>Lehreinheit</formula1>
    </dataValidation>
    <dataValidation type="list" allowBlank="1" showInputMessage="1" showErrorMessage="1" sqref="C72:C73 C60:C66 C48:C54">
      <formula1>TVL</formula1>
    </dataValidation>
    <dataValidation type="whole" allowBlank="1" showInputMessage="1" showErrorMessage="1" error="Kein gültiger Wert! Bitte geben Sie eine Zahl zwischen 0 und 100 ein!_x000a_" sqref="G60:G66 G48:G54">
      <formula1>0</formula1>
      <formula2>100</formula2>
    </dataValidation>
    <dataValidation type="whole" allowBlank="1" showInputMessage="1" showErrorMessage="1" error="Kein gültiger Wert! Bitte geben Sie eine Zahl zwischen 0 und 100 ein!" sqref="G72:G73">
      <formula1>0</formula1>
      <formula2>100</formula2>
    </dataValidation>
    <dataValidation type="decimal" operator="greaterThanOrEqual" allowBlank="1" showInputMessage="1" showErrorMessage="1" error="Ungültiger Wert!" sqref="C34">
      <formula1>5</formula1>
    </dataValidation>
    <dataValidation type="whole" showErrorMessage="1" error="Kein gültiger Wert! Bitte geben Sie eine Zahl zwischen 0 und 100 ein!_x000a_" prompt="_x000a_" sqref="G107:G113">
      <formula1>0</formula1>
      <formula2>100</formula2>
    </dataValidation>
    <dataValidation type="whole" allowBlank="1" showErrorMessage="1" sqref="F107:F113">
      <formula1>0</formula1>
      <formula2>100</formula2>
    </dataValidation>
  </dataValidations>
  <pageMargins left="0.78740157480314965" right="0.78740157480314965" top="0.78740157480314965" bottom="0.82677165354330717" header="0.51181102362204722" footer="0.51181102362204722"/>
  <pageSetup paperSize="9" scale="60" orientation="portrait" r:id="rId1"/>
  <headerFooter alignWithMargins="0">
    <oddHeader>&amp;CStand: 22.01.2016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31" r:id="rId4" name="Option Button 207">
              <controlPr defaultSize="0" autoFill="0" autoLine="0" autoPict="0">
                <anchor moveWithCells="1">
                  <from>
                    <xdr:col>2</xdr:col>
                    <xdr:colOff>38100</xdr:colOff>
                    <xdr:row>10</xdr:row>
                    <xdr:rowOff>0</xdr:rowOff>
                  </from>
                  <to>
                    <xdr:col>3</xdr:col>
                    <xdr:colOff>142875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5" name="Option Button 208">
              <controlPr defaultSize="0" autoFill="0" autoLine="0" autoPict="0">
                <anchor moveWithCells="1">
                  <from>
                    <xdr:col>3</xdr:col>
                    <xdr:colOff>28575</xdr:colOff>
                    <xdr:row>10</xdr:row>
                    <xdr:rowOff>0</xdr:rowOff>
                  </from>
                  <to>
                    <xdr:col>3</xdr:col>
                    <xdr:colOff>809625</xdr:colOff>
                    <xdr:row>11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J19"/>
  <sheetViews>
    <sheetView workbookViewId="0">
      <selection activeCell="G13" sqref="G13"/>
    </sheetView>
  </sheetViews>
  <sheetFormatPr baseColWidth="10" defaultRowHeight="12.75" x14ac:dyDescent="0.2"/>
  <cols>
    <col min="5" max="5" width="14.140625" customWidth="1"/>
  </cols>
  <sheetData>
    <row r="1" spans="1:10" x14ac:dyDescent="0.2">
      <c r="A1" s="36" t="s">
        <v>28</v>
      </c>
      <c r="B1" s="160"/>
      <c r="C1" s="160"/>
      <c r="D1" s="160"/>
      <c r="E1" s="160"/>
    </row>
    <row r="2" spans="1:10" x14ac:dyDescent="0.2">
      <c r="A2" s="2" t="s">
        <v>128</v>
      </c>
      <c r="B2" s="160"/>
      <c r="C2" s="160"/>
      <c r="D2" s="160"/>
      <c r="E2" s="160"/>
    </row>
    <row r="3" spans="1:10" x14ac:dyDescent="0.2">
      <c r="A3" s="160"/>
      <c r="B3" s="160"/>
      <c r="C3" s="160"/>
      <c r="D3" s="160"/>
      <c r="E3" s="160"/>
    </row>
    <row r="4" spans="1:10" x14ac:dyDescent="0.2">
      <c r="A4" s="160" t="s">
        <v>27</v>
      </c>
      <c r="B4" s="160" t="s">
        <v>26</v>
      </c>
      <c r="C4" s="160"/>
      <c r="D4" s="160"/>
      <c r="E4" s="160"/>
    </row>
    <row r="5" spans="1:10" x14ac:dyDescent="0.2">
      <c r="A5" s="158" t="s">
        <v>14</v>
      </c>
      <c r="B5" s="161">
        <v>13</v>
      </c>
      <c r="C5" s="160"/>
      <c r="D5" s="162"/>
      <c r="E5" s="163"/>
      <c r="F5" s="77"/>
      <c r="G5" s="72"/>
    </row>
    <row r="6" spans="1:10" x14ac:dyDescent="0.2">
      <c r="A6" s="158" t="s">
        <v>142</v>
      </c>
      <c r="B6" s="161">
        <v>15</v>
      </c>
      <c r="C6" s="160"/>
      <c r="D6" s="162"/>
      <c r="E6" s="163"/>
      <c r="F6" s="77"/>
      <c r="G6" s="72"/>
    </row>
    <row r="7" spans="1:10" x14ac:dyDescent="0.2">
      <c r="A7" s="158" t="s">
        <v>13</v>
      </c>
      <c r="B7" s="161">
        <v>19</v>
      </c>
      <c r="C7" s="160"/>
      <c r="D7" s="160"/>
      <c r="E7" s="160"/>
      <c r="F7" s="77"/>
      <c r="G7" s="72"/>
    </row>
    <row r="8" spans="1:10" x14ac:dyDescent="0.2">
      <c r="A8" s="158" t="s">
        <v>69</v>
      </c>
      <c r="B8" s="161">
        <f>39.33*1.02</f>
        <v>40.116599999999998</v>
      </c>
      <c r="C8" s="160"/>
      <c r="D8" s="160"/>
      <c r="E8" s="160"/>
      <c r="F8" s="77"/>
      <c r="G8" s="72"/>
    </row>
    <row r="9" spans="1:10" x14ac:dyDescent="0.2">
      <c r="A9" s="164" t="s">
        <v>103</v>
      </c>
      <c r="B9" s="165">
        <f>42.04*1.02</f>
        <v>42.880800000000001</v>
      </c>
      <c r="C9" s="160"/>
      <c r="D9" s="160"/>
      <c r="E9" s="160"/>
      <c r="J9" s="4"/>
    </row>
    <row r="10" spans="1:10" x14ac:dyDescent="0.2">
      <c r="A10" s="160"/>
      <c r="B10" s="160"/>
      <c r="C10" s="160"/>
      <c r="D10" s="160"/>
      <c r="E10" s="160"/>
    </row>
    <row r="11" spans="1:10" x14ac:dyDescent="0.2">
      <c r="A11" s="166" t="s">
        <v>90</v>
      </c>
      <c r="B11" s="161">
        <f>44.12*1.02</f>
        <v>45.002400000000002</v>
      </c>
      <c r="C11" s="167" t="s">
        <v>90</v>
      </c>
      <c r="D11" s="160"/>
      <c r="E11" s="160"/>
    </row>
    <row r="12" spans="1:10" x14ac:dyDescent="0.2">
      <c r="A12" s="166" t="s">
        <v>91</v>
      </c>
      <c r="B12" s="161">
        <f>61.85*1.02</f>
        <v>63.087000000000003</v>
      </c>
      <c r="C12" s="167" t="s">
        <v>91</v>
      </c>
      <c r="D12" s="160"/>
      <c r="E12" s="160"/>
    </row>
    <row r="13" spans="1:10" x14ac:dyDescent="0.2">
      <c r="A13" s="166" t="s">
        <v>71</v>
      </c>
      <c r="B13" s="161">
        <f>75.46*1.02</f>
        <v>76.969200000000001</v>
      </c>
      <c r="C13" s="167" t="s">
        <v>71</v>
      </c>
      <c r="D13" s="160"/>
      <c r="E13" s="160"/>
    </row>
    <row r="14" spans="1:10" x14ac:dyDescent="0.2">
      <c r="A14" s="164" t="s">
        <v>104</v>
      </c>
      <c r="B14" s="165">
        <f>59.2*1.02</f>
        <v>60.384000000000007</v>
      </c>
      <c r="C14" s="168"/>
      <c r="D14" s="160"/>
      <c r="E14" s="160"/>
      <c r="J14" s="130"/>
    </row>
    <row r="15" spans="1:10" x14ac:dyDescent="0.2">
      <c r="A15" s="164" t="s">
        <v>105</v>
      </c>
      <c r="B15" s="165">
        <f>66.11*1.02</f>
        <v>67.432199999999995</v>
      </c>
      <c r="C15" s="168"/>
      <c r="D15" s="160"/>
      <c r="E15" s="160"/>
    </row>
    <row r="16" spans="1:10" x14ac:dyDescent="0.2">
      <c r="A16" s="164" t="s">
        <v>106</v>
      </c>
      <c r="B16" s="165">
        <f>76.6*1.02</f>
        <v>78.131999999999991</v>
      </c>
      <c r="C16" s="160"/>
      <c r="D16" s="160"/>
      <c r="E16" s="160"/>
    </row>
    <row r="17" spans="1:2" x14ac:dyDescent="0.2">
      <c r="A17" s="1"/>
      <c r="B17" s="73"/>
    </row>
    <row r="18" spans="1:2" x14ac:dyDescent="0.2">
      <c r="A18" s="1"/>
      <c r="B18" s="4"/>
    </row>
    <row r="19" spans="1:2" x14ac:dyDescent="0.2">
      <c r="B19" s="4"/>
    </row>
  </sheetData>
  <sheetProtection password="8EEA" sheet="1" objects="1" scenarios="1"/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B22"/>
  <sheetViews>
    <sheetView workbookViewId="0">
      <selection activeCell="A10" sqref="A10"/>
    </sheetView>
  </sheetViews>
  <sheetFormatPr baseColWidth="10" defaultRowHeight="12.75" x14ac:dyDescent="0.2"/>
  <cols>
    <col min="1" max="1" width="26.140625" style="1" bestFit="1" customWidth="1"/>
  </cols>
  <sheetData>
    <row r="1" spans="1:2" x14ac:dyDescent="0.2">
      <c r="A1" s="158" t="s">
        <v>23</v>
      </c>
    </row>
    <row r="2" spans="1:2" x14ac:dyDescent="0.2">
      <c r="A2" s="159" t="s">
        <v>30</v>
      </c>
      <c r="B2" s="4"/>
    </row>
    <row r="3" spans="1:2" x14ac:dyDescent="0.2">
      <c r="A3" s="159" t="s">
        <v>29</v>
      </c>
      <c r="B3" s="4"/>
    </row>
    <row r="4" spans="1:2" x14ac:dyDescent="0.2">
      <c r="A4" s="159" t="s">
        <v>31</v>
      </c>
      <c r="B4" s="4"/>
    </row>
    <row r="5" spans="1:2" x14ac:dyDescent="0.2">
      <c r="A5" s="159" t="s">
        <v>32</v>
      </c>
      <c r="B5" s="4"/>
    </row>
    <row r="6" spans="1:2" x14ac:dyDescent="0.2">
      <c r="A6" s="159" t="s">
        <v>33</v>
      </c>
      <c r="B6" s="4"/>
    </row>
    <row r="7" spans="1:2" x14ac:dyDescent="0.2">
      <c r="A7" s="159" t="s">
        <v>47</v>
      </c>
      <c r="B7" s="4"/>
    </row>
    <row r="8" spans="1:2" x14ac:dyDescent="0.2">
      <c r="A8" s="159" t="s">
        <v>34</v>
      </c>
      <c r="B8" s="4"/>
    </row>
    <row r="9" spans="1:2" x14ac:dyDescent="0.2">
      <c r="A9" s="159" t="s">
        <v>35</v>
      </c>
      <c r="B9" s="4"/>
    </row>
    <row r="10" spans="1:2" x14ac:dyDescent="0.2">
      <c r="A10" s="159" t="s">
        <v>36</v>
      </c>
      <c r="B10" s="4"/>
    </row>
    <row r="11" spans="1:2" x14ac:dyDescent="0.2">
      <c r="A11" s="159" t="s">
        <v>37</v>
      </c>
      <c r="B11" s="4"/>
    </row>
    <row r="12" spans="1:2" x14ac:dyDescent="0.2">
      <c r="A12" s="159" t="s">
        <v>38</v>
      </c>
      <c r="B12" s="4"/>
    </row>
    <row r="13" spans="1:2" x14ac:dyDescent="0.2">
      <c r="A13" s="159" t="s">
        <v>39</v>
      </c>
      <c r="B13" s="4"/>
    </row>
    <row r="14" spans="1:2" x14ac:dyDescent="0.2">
      <c r="A14" s="159" t="s">
        <v>40</v>
      </c>
      <c r="B14" s="4"/>
    </row>
    <row r="15" spans="1:2" x14ac:dyDescent="0.2">
      <c r="A15" s="159" t="s">
        <v>41</v>
      </c>
      <c r="B15" s="4"/>
    </row>
    <row r="16" spans="1:2" x14ac:dyDescent="0.2">
      <c r="A16" s="159" t="s">
        <v>42</v>
      </c>
      <c r="B16" s="4"/>
    </row>
    <row r="17" spans="1:2" x14ac:dyDescent="0.2">
      <c r="A17" s="159" t="s">
        <v>43</v>
      </c>
      <c r="B17" s="4"/>
    </row>
    <row r="18" spans="1:2" x14ac:dyDescent="0.2">
      <c r="A18" s="159" t="s">
        <v>48</v>
      </c>
      <c r="B18" s="4"/>
    </row>
    <row r="19" spans="1:2" x14ac:dyDescent="0.2">
      <c r="A19" s="159" t="s">
        <v>44</v>
      </c>
      <c r="B19" s="4"/>
    </row>
    <row r="20" spans="1:2" x14ac:dyDescent="0.2">
      <c r="A20" s="159" t="s">
        <v>45</v>
      </c>
      <c r="B20" s="4"/>
    </row>
    <row r="21" spans="1:2" x14ac:dyDescent="0.2">
      <c r="A21" s="159" t="s">
        <v>46</v>
      </c>
      <c r="B21" s="4"/>
    </row>
    <row r="22" spans="1:2" x14ac:dyDescent="0.2">
      <c r="A22" s="159" t="s">
        <v>50</v>
      </c>
      <c r="B22" s="4"/>
    </row>
  </sheetData>
  <sheetProtection password="8EEA" sheet="1" objects="1" scenarios="1"/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Kalkulation</vt:lpstr>
      <vt:lpstr>Personalkosten</vt:lpstr>
      <vt:lpstr>Lehreinheit</vt:lpstr>
      <vt:lpstr>Lehreinheit</vt:lpstr>
      <vt:lpstr>Tagessätze</vt:lpstr>
      <vt:lpstr>TVL</vt:lpstr>
    </vt:vector>
  </TitlesOfParts>
  <Company>Uni Siegen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braun</dc:creator>
  <cp:lastModifiedBy>Freund, Andreas</cp:lastModifiedBy>
  <cp:lastPrinted>2016-01-22T18:49:54Z</cp:lastPrinted>
  <dcterms:created xsi:type="dcterms:W3CDTF">2010-04-06T07:13:10Z</dcterms:created>
  <dcterms:modified xsi:type="dcterms:W3CDTF">2017-04-04T12:25:28Z</dcterms:modified>
</cp:coreProperties>
</file>